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1880" windowHeight="5700" tabRatio="704" firstSheet="1" activeTab="2"/>
  </bookViews>
  <sheets>
    <sheet name="Summary" sheetId="1" state="hidden" r:id="rId1"/>
    <sheet name="2012 Reduction Sheet" sheetId="2" r:id="rId2"/>
    <sheet name="DESEG Budget" sheetId="3" r:id="rId3"/>
    <sheet name="Stipends - Extra Duty" sheetId="4" state="hidden" r:id="rId4"/>
    <sheet name="Stipends - Sports" sheetId="5" state="hidden" r:id="rId5"/>
    <sheet name="Loss of Planning" sheetId="6" state="hidden" r:id="rId6"/>
    <sheet name="Substitutes - Certified" sheetId="7" state="hidden" r:id="rId7"/>
    <sheet name="Substitutes - Certified PD" sheetId="8" state="hidden" r:id="rId8"/>
    <sheet name="Added Duty - Certified" sheetId="9" state="hidden" r:id="rId9"/>
    <sheet name="Certified - Curriculum Dev" sheetId="10" state="hidden" r:id="rId10"/>
    <sheet name="Certified - Summer Curr Dev" sheetId="11" state="hidden" r:id="rId11"/>
    <sheet name="TempHourly Monitors-Classified" sheetId="12" state="hidden" r:id="rId12"/>
    <sheet name="Instr Tutors - Classified" sheetId="13" state="hidden" r:id="rId13"/>
    <sheet name="Temp Hrly Comm Rep - Classified" sheetId="14" state="hidden" r:id="rId14"/>
    <sheet name="Overtime Office - Classified" sheetId="15" state="hidden" r:id="rId15"/>
    <sheet name="OT Custodial - Classified" sheetId="16" state="hidden" r:id="rId16"/>
    <sheet name="OT Grounds - Classified" sheetId="17" state="hidden" r:id="rId17"/>
    <sheet name="Supplies - Instructional" sheetId="18" state="hidden" r:id="rId18"/>
    <sheet name="Graduation" sheetId="19" state="hidden" r:id="rId19"/>
    <sheet name="Supplies - Attendance" sheetId="20" state="hidden" r:id="rId20"/>
    <sheet name="Supplies - Office" sheetId="21" state="hidden" r:id="rId21"/>
    <sheet name="Supplies - Custodial" sheetId="22" state="hidden" r:id="rId22"/>
    <sheet name="Srvcs - Repair &amp; Maintenance" sheetId="23" state="hidden" r:id="rId23"/>
    <sheet name="Equipment Rental" sheetId="24" state="hidden" r:id="rId24"/>
    <sheet name="Membership Dues - Students" sheetId="25" state="hidden" r:id="rId25"/>
    <sheet name="Membership Dues - Admin" sheetId="26" state="hidden" r:id="rId26"/>
    <sheet name="Field Trip Admissions - Student" sheetId="27" state="hidden" r:id="rId27"/>
    <sheet name="Travel - Registration" sheetId="28" state="hidden" r:id="rId28"/>
    <sheet name="Travel - Mileage" sheetId="29" state="hidden" r:id="rId29"/>
    <sheet name="Travel - In State" sheetId="30" state="hidden" r:id="rId30"/>
    <sheet name="Travel - Out of State" sheetId="31" state="hidden" r:id="rId31"/>
    <sheet name="Capital - Library Materials" sheetId="32" state="hidden" r:id="rId32"/>
    <sheet name="Capital - Textbooks" sheetId="33" state="hidden" r:id="rId33"/>
    <sheet name="Capital - Instructional Aids" sheetId="34" state="hidden" r:id="rId34"/>
    <sheet name="Capital - F&amp;E Classroom" sheetId="35" state="hidden" r:id="rId35"/>
    <sheet name="Capital - Technology Classroom" sheetId="36" state="hidden" r:id="rId36"/>
    <sheet name="Capital - F&amp;E Admin" sheetId="37" state="hidden" r:id="rId37"/>
    <sheet name="Capital - Technology Admin" sheetId="38" state="hidden" r:id="rId38"/>
    <sheet name="Capital - F&amp;E Sch Operations" sheetId="39" state="hidden" r:id="rId39"/>
    <sheet name=" Title I Sch Allocation Wksheet" sheetId="40" state="hidden" r:id="rId40"/>
    <sheet name="Program Improvement Narrative" sheetId="41" state="hidden" r:id="rId41"/>
    <sheet name="Program Improv Budget Needs" sheetId="42" state="hidden" r:id="rId42"/>
    <sheet name="2011 Budg Upload Protected" sheetId="43" state="hidden" r:id="rId43"/>
    <sheet name="Print Ranges" sheetId="44" state="hidden" r:id="rId44"/>
    <sheet name="GL Download" sheetId="45" state="hidden" r:id="rId45"/>
  </sheets>
  <externalReferences>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s>
  <definedNames>
    <definedName name="_pr1">#REF!</definedName>
    <definedName name="Agent">'[1]Average Salaries'!$D$8</definedName>
    <definedName name="AP">'[1]Average Salaries'!$D$6</definedName>
    <definedName name="Attendance__by_date_" localSheetId="2">#REF!</definedName>
    <definedName name="Attendance__by_date_">#REF!</definedName>
    <definedName name="Attendance__by_date__current_records_" localSheetId="2">#REF!</definedName>
    <definedName name="Attendance__by_date__current_records_">#REF!</definedName>
    <definedName name="Attendance_by_Sch_by_Grade__Active_Students_" localSheetId="2">#REF!</definedName>
    <definedName name="Attendance_by_Sch_by_Grade__Active_Students_">#REF!</definedName>
    <definedName name="Attendance_by_Sch_by_Grade__by_date__current_records_" localSheetId="2">#REF!</definedName>
    <definedName name="Attendance_by_Sch_by_Grade__by_date__current_records_">#REF!</definedName>
    <definedName name="avg">#REF!</definedName>
    <definedName name="bab">'[2]Avgsal'!$D$18</definedName>
    <definedName name="ben_ap_E" localSheetId="2">'[3]Avgsal'!$D$22</definedName>
    <definedName name="ben_ap_M" localSheetId="2">'[3]Avgsal'!$D$23</definedName>
    <definedName name="ben_clerical" localSheetId="2">'[3]Avgsal'!$D$27</definedName>
    <definedName name="ben_custod" localSheetId="2">'[3]Avgsal'!$D$31</definedName>
    <definedName name="ben_Ddept" localSheetId="2">'[3]Avgsal'!$F$77</definedName>
    <definedName name="ben_Dhly" localSheetId="2">'[3]Avgsal'!$F$78</definedName>
    <definedName name="ben_Dsub" localSheetId="2">'[3]Avgsal'!$F$79</definedName>
    <definedName name="ben_engin" localSheetId="2">'[3]Avgsal'!$D$32</definedName>
    <definedName name="ben_libclrk" localSheetId="2">'[3]Avgsal'!$D$28</definedName>
    <definedName name="ben_NLT">'[3]Avgsal'!$D$29</definedName>
    <definedName name="ben_rate_aide" localSheetId="2">'[3]Avgsal'!$F$43</definedName>
    <definedName name="ben_rate_CM" localSheetId="2">'[3]Avgsal'!$F$72</definedName>
    <definedName name="ben_tea" localSheetId="2">'[3]Avgsal'!$D$18</definedName>
    <definedName name="ben_temp" localSheetId="2">'[4]Average Salaries'!$B$22</definedName>
    <definedName name="ben_temp" localSheetId="3">'[5]Average Salaries'!$B$21</definedName>
    <definedName name="ben_temp" localSheetId="4">'[5]Average Salaries'!$B$21</definedName>
    <definedName name="ben_temp">#REF!</definedName>
    <definedName name="Borton">'[6]Substitutes - Certified:Capital - F&amp;E Sch Operations'!$A$1:$D$150</definedName>
    <definedName name="Carrillo">'[7]Loss of Planning'!$C$7</definedName>
    <definedName name="clerk">'[1]Average Salaries'!$D$11</definedName>
    <definedName name="Collier">'[8]Substitutes - Certified:Capital - F&amp;E Sch Operations'!$A$1:$D$150</definedName>
    <definedName name="Comm" localSheetId="2">'[4]Average Salaries'!$D$15</definedName>
    <definedName name="Comm">#REF!</definedName>
    <definedName name="Cust">'[1]Average Salaries'!$D$15</definedName>
    <definedName name="Eng">'[1]Average Salaries'!$D$16</definedName>
    <definedName name="grnds">'[1]Average Salaries'!$D$17</definedName>
    <definedName name="hlth_lib" localSheetId="2">'[4]Average Salaries'!$D$13</definedName>
    <definedName name="hlth_lib">#REF!</definedName>
    <definedName name="Liaison" localSheetId="2">'[4]Average Salaries'!$D$10</definedName>
    <definedName name="Liaison">#REF!</definedName>
    <definedName name="LOP" localSheetId="2">'[4]Loss of Planning'!$C$7</definedName>
    <definedName name="LOP">'Loss of Planning'!$C$7</definedName>
    <definedName name="m_ap">#REF!</definedName>
    <definedName name="m_princ">#REF!</definedName>
    <definedName name="mgr">'[1]Average Salaries'!$D$10</definedName>
    <definedName name="mon_wage">#REF!</definedName>
    <definedName name="Monitor">'[1]Average Salaries'!$D$7</definedName>
    <definedName name="NLT" localSheetId="2">'[4]Average Salaries'!$D$14</definedName>
    <definedName name="NLT">#REF!</definedName>
    <definedName name="Pre_enroll" localSheetId="2">#REF!</definedName>
    <definedName name="Pre_enroll">#REF!</definedName>
    <definedName name="Princ">'[1]Average Salaries'!$D$5</definedName>
    <definedName name="_xlnm.Print_Area" localSheetId="39">' Title I Sch Allocation Wksheet'!$A$1:$G$417</definedName>
    <definedName name="_xlnm.Print_Area" localSheetId="8">'Added Duty - Certified'!$A$1:$D$45</definedName>
    <definedName name="_xlnm.Print_Area" localSheetId="36">'Capital - F&amp;E Admin'!$A$1:$D$46</definedName>
    <definedName name="_xlnm.Print_Area" localSheetId="34">'Capital - F&amp;E Classroom'!$A$1:$D$46</definedName>
    <definedName name="_xlnm.Print_Area" localSheetId="31">'Capital - Library Materials'!$A$1:$D$47</definedName>
    <definedName name="_xlnm.Print_Area" localSheetId="2">'DESEG Budget'!$A$1:$H$26</definedName>
    <definedName name="_xlnm.Print_Area" localSheetId="23">'Equipment Rental'!$A$1:$D$45</definedName>
    <definedName name="_xlnm.Print_Area" localSheetId="5">'Loss of Planning'!$A$1:$D$45</definedName>
    <definedName name="_xlnm.Print_Area" localSheetId="41">'Program Improv Budget Needs'!$A$1:$D$45</definedName>
    <definedName name="_xlnm.Print_Area" localSheetId="40">'Program Improvement Narrative'!$A$1:$D$45</definedName>
    <definedName name="_xlnm.Print_Area" localSheetId="22">'Srvcs - Repair &amp; Maintenance'!$A$1:$D$45</definedName>
    <definedName name="_xlnm.Print_Area" localSheetId="6">'Substitutes - Certified'!$A$1:$D$45</definedName>
    <definedName name="_xlnm.Print_Area" localSheetId="0">'Summary'!$A$1:$E$57</definedName>
    <definedName name="_xlnm.Print_Area" localSheetId="19">'Supplies - Attendance'!$A$1:$D$45</definedName>
    <definedName name="_xlnm.Print_Area" localSheetId="21">'Supplies - Custodial'!$A$1:$D$45</definedName>
    <definedName name="_xlnm.Print_Area" localSheetId="17">'Supplies - Instructional'!$A$1:$D$45</definedName>
    <definedName name="_xlnm.Print_Area" localSheetId="20">'Supplies - Office'!$A$1:$D$45</definedName>
    <definedName name="_xlnm.Print_Area" localSheetId="11">'TempHourly Monitors-Classified'!$A$1:$D$48</definedName>
    <definedName name="_xlnm.Print_Area" localSheetId="27">'Travel - Registration'!$A$1:$D$45</definedName>
    <definedName name="round_couns" localSheetId="2">#REF!</definedName>
    <definedName name="round_couns">#REF!</definedName>
    <definedName name="round_fte" localSheetId="2">#REF!</definedName>
    <definedName name="round_fte">#REF!</definedName>
    <definedName name="round_fte_elem" localSheetId="2">#REF!</definedName>
    <definedName name="round_fte_elem">#REF!</definedName>
    <definedName name="round_fte_elem_k" localSheetId="2">#REF!</definedName>
    <definedName name="round_fte_elem_k">#REF!</definedName>
    <definedName name="round_fte_qtr" localSheetId="2">#REF!</definedName>
    <definedName name="round_fte_qtr">#REF!</definedName>
    <definedName name="sal_ap_E" localSheetId="2">'[3]Avgsal'!$C$22</definedName>
    <definedName name="sal_ap_M" localSheetId="2">'[3]Avgsal'!$C$23</definedName>
    <definedName name="sal_clerical" localSheetId="2">'[3]Avgsal'!$C$27</definedName>
    <definedName name="sal_custod" localSheetId="2">'[3]Avgsal'!$C$31</definedName>
    <definedName name="sal_engin" localSheetId="2">'[3]Avgsal'!$C$32</definedName>
    <definedName name="sal_libclrk" localSheetId="2">'[3]Avgsal'!$C$28</definedName>
    <definedName name="sal_NLT">'[3]Avgsal'!$C$29</definedName>
    <definedName name="sal_tea" localSheetId="2">'[3]Avgsal'!$C$18</definedName>
    <definedName name="ship" localSheetId="2">'[4]Average Salaries'!$B$25</definedName>
    <definedName name="ship" localSheetId="3">'[5]Average Salaries'!$B$24</definedName>
    <definedName name="ship" localSheetId="4">'[5]Average Salaries'!$B$24</definedName>
    <definedName name="ship">#REF!</definedName>
    <definedName name="sub_Rate" localSheetId="2">'[4]Substitutes - Certified'!$C$7</definedName>
    <definedName name="sub_Rate">'Substitutes - Certified'!$C$7</definedName>
    <definedName name="t">'[7]Supplies - Instructional:Capital - F&amp;E Sch Operations'!$A$1:$D$150</definedName>
    <definedName name="TA">'[1]Average Salaries'!$D$18</definedName>
    <definedName name="tax_loc" localSheetId="2">'[4]Average Salaries'!$B$26</definedName>
    <definedName name="tax_loc" localSheetId="3">'[5]Average Salaries'!$B$25</definedName>
    <definedName name="tax_loc" localSheetId="4">'[5]Average Salaries'!$B$25</definedName>
    <definedName name="tax_loc">#REF!</definedName>
    <definedName name="Teach" localSheetId="2">'[1]Average Salaries'!$D$4</definedName>
    <definedName name="teach">'2012 Reduction Sheet'!$B$145</definedName>
    <definedName name="teach_ben">#REF!</definedName>
    <definedName name="teach_wage">#REF!</definedName>
    <definedName name="Totals" localSheetId="42">'[9]Substitutes - Certified:Capital - F&amp;E Sch Operations'!$A$1:$D$150</definedName>
    <definedName name="Totals" localSheetId="2">'[10]Substitutes - Certified:Capital - F&amp;E Sch Operations'!$A$1:$D$150</definedName>
    <definedName name="Totals" localSheetId="3">'[11]Substitutes:School Improvement Requests'!$A$1:$D$150</definedName>
    <definedName name="Totals" localSheetId="4">'[12]Loss of Planning:Capital Furn &amp; Equip Ops'!$A$1:$D$150</definedName>
    <definedName name="Totals">'Supplies - Instructional:Capital - F&amp;E Sch Operations'!$A$1:$D$150</definedName>
    <definedName name="use">#REF!</definedName>
    <definedName name="Z_9A5BAAFC_1408_42CE_B7A2_3DB0BE055EEE_.wvu.Cols" localSheetId="0" hidden="1">'Summary'!#REF!</definedName>
    <definedName name="Z_9A5BAAFC_1408_42CE_B7A2_3DB0BE055EEE_.wvu.PrintArea" localSheetId="8" hidden="1">'Added Duty - Certified'!$A$1:$D$45</definedName>
    <definedName name="Z_9A5BAAFC_1408_42CE_B7A2_3DB0BE055EEE_.wvu.PrintArea" localSheetId="36" hidden="1">'Capital - F&amp;E Admin'!$A$1:$D$42</definedName>
    <definedName name="Z_9A5BAAFC_1408_42CE_B7A2_3DB0BE055EEE_.wvu.PrintArea" localSheetId="34" hidden="1">'Capital - F&amp;E Classroom'!$A$1:$D$42</definedName>
    <definedName name="Z_9A5BAAFC_1408_42CE_B7A2_3DB0BE055EEE_.wvu.PrintArea" localSheetId="31" hidden="1">'Capital - Library Materials'!$A$1:$D$43</definedName>
    <definedName name="Z_9A5BAAFC_1408_42CE_B7A2_3DB0BE055EEE_.wvu.PrintArea" localSheetId="23" hidden="1">'Equipment Rental'!$A$1:$D$45</definedName>
    <definedName name="Z_9A5BAAFC_1408_42CE_B7A2_3DB0BE055EEE_.wvu.PrintArea" localSheetId="5" hidden="1">'Loss of Planning'!$A$1:$D$45</definedName>
    <definedName name="Z_9A5BAAFC_1408_42CE_B7A2_3DB0BE055EEE_.wvu.PrintArea" localSheetId="41" hidden="1">'Program Improv Budget Needs'!$A$1:$D$45</definedName>
    <definedName name="Z_9A5BAAFC_1408_42CE_B7A2_3DB0BE055EEE_.wvu.PrintArea" localSheetId="40" hidden="1">'Program Improvement Narrative'!$A$1:$D$45</definedName>
    <definedName name="Z_9A5BAAFC_1408_42CE_B7A2_3DB0BE055EEE_.wvu.PrintArea" localSheetId="22" hidden="1">'Srvcs - Repair &amp; Maintenance'!$A$1:$D$45</definedName>
    <definedName name="Z_9A5BAAFC_1408_42CE_B7A2_3DB0BE055EEE_.wvu.PrintArea" localSheetId="6" hidden="1">'Substitutes - Certified'!$A$1:$D$45</definedName>
    <definedName name="Z_9A5BAAFC_1408_42CE_B7A2_3DB0BE055EEE_.wvu.PrintArea" localSheetId="0" hidden="1">'Summary'!$A$1:$J$13</definedName>
    <definedName name="Z_9A5BAAFC_1408_42CE_B7A2_3DB0BE055EEE_.wvu.PrintArea" localSheetId="19" hidden="1">'Supplies - Attendance'!$A$1:$D$45</definedName>
    <definedName name="Z_9A5BAAFC_1408_42CE_B7A2_3DB0BE055EEE_.wvu.PrintArea" localSheetId="21" hidden="1">'Supplies - Custodial'!$A$1:$D$45</definedName>
    <definedName name="Z_9A5BAAFC_1408_42CE_B7A2_3DB0BE055EEE_.wvu.PrintArea" localSheetId="17" hidden="1">'Supplies - Instructional'!$A$1:$D$45</definedName>
    <definedName name="Z_9A5BAAFC_1408_42CE_B7A2_3DB0BE055EEE_.wvu.PrintArea" localSheetId="20" hidden="1">'Supplies - Office'!$A$1:$D$45</definedName>
    <definedName name="Z_9A5BAAFC_1408_42CE_B7A2_3DB0BE055EEE_.wvu.PrintArea" localSheetId="11" hidden="1">'TempHourly Monitors-Classified'!$A$1:$D$48</definedName>
    <definedName name="Z_9A5BAAFC_1408_42CE_B7A2_3DB0BE055EEE_.wvu.PrintArea" localSheetId="27" hidden="1">'Travel - Registration'!$A$1:$D$45</definedName>
    <definedName name="Z_9A5BAAFC_1408_42CE_B7A2_3DB0BE055EEE_.wvu.Rows" localSheetId="8" hidden="1">'Added Duty - Certified'!$101:$102,'Added Duty - Certified'!$104:$104</definedName>
    <definedName name="Z_9A5BAAFC_1408_42CE_B7A2_3DB0BE055EEE_.wvu.Rows" localSheetId="36" hidden="1">'Capital - F&amp;E Admin'!#REF!</definedName>
    <definedName name="Z_9A5BAAFC_1408_42CE_B7A2_3DB0BE055EEE_.wvu.Rows" localSheetId="34" hidden="1">'Capital - F&amp;E Classroom'!$53:$54</definedName>
    <definedName name="Z_9A5BAAFC_1408_42CE_B7A2_3DB0BE055EEE_.wvu.Rows" localSheetId="38" hidden="1">'Capital - F&amp;E Sch Operations'!#REF!</definedName>
    <definedName name="Z_9A5BAAFC_1408_42CE_B7A2_3DB0BE055EEE_.wvu.Rows" localSheetId="33" hidden="1">'Capital - Instructional Aids'!$54:$55</definedName>
    <definedName name="Z_9A5BAAFC_1408_42CE_B7A2_3DB0BE055EEE_.wvu.Rows" localSheetId="31" hidden="1">'Capital - Library Materials'!$56:$57</definedName>
    <definedName name="Z_9A5BAAFC_1408_42CE_B7A2_3DB0BE055EEE_.wvu.Rows" localSheetId="37" hidden="1">'Capital - Technology Admin'!#REF!</definedName>
    <definedName name="Z_9A5BAAFC_1408_42CE_B7A2_3DB0BE055EEE_.wvu.Rows" localSheetId="35" hidden="1">'Capital - Technology Classroom'!$52:$53</definedName>
    <definedName name="Z_9A5BAAFC_1408_42CE_B7A2_3DB0BE055EEE_.wvu.Rows" localSheetId="32" hidden="1">'Capital - Textbooks'!$53:$54</definedName>
    <definedName name="Z_9A5BAAFC_1408_42CE_B7A2_3DB0BE055EEE_.wvu.Rows" localSheetId="9" hidden="1">'Certified - Curriculum Dev'!$101:$102,'Certified - Curriculum Dev'!$104:$104</definedName>
    <definedName name="Z_9A5BAAFC_1408_42CE_B7A2_3DB0BE055EEE_.wvu.Rows" localSheetId="10" hidden="1">'Certified - Summer Curr Dev'!$101:$102,'Certified - Summer Curr Dev'!$104:$104</definedName>
    <definedName name="Z_9A5BAAFC_1408_42CE_B7A2_3DB0BE055EEE_.wvu.Rows" localSheetId="23" hidden="1">'Equipment Rental'!$63:$64</definedName>
    <definedName name="Z_9A5BAAFC_1408_42CE_B7A2_3DB0BE055EEE_.wvu.Rows" localSheetId="26" hidden="1">'Field Trip Admissions - Student'!$61:$62</definedName>
    <definedName name="Z_9A5BAAFC_1408_42CE_B7A2_3DB0BE055EEE_.wvu.Rows" localSheetId="12" hidden="1">'Instr Tutors - Classified'!$88:$89,'Instr Tutors - Classified'!$105:$105</definedName>
    <definedName name="Z_9A5BAAFC_1408_42CE_B7A2_3DB0BE055EEE_.wvu.Rows" localSheetId="5" hidden="1">'Loss of Planning'!$93:$93</definedName>
    <definedName name="Z_9A5BAAFC_1408_42CE_B7A2_3DB0BE055EEE_.wvu.Rows" localSheetId="25" hidden="1">'Membership Dues - Admin'!$61:$62</definedName>
    <definedName name="Z_9A5BAAFC_1408_42CE_B7A2_3DB0BE055EEE_.wvu.Rows" localSheetId="24" hidden="1">'Membership Dues - Students'!$61:$62</definedName>
    <definedName name="Z_9A5BAAFC_1408_42CE_B7A2_3DB0BE055EEE_.wvu.Rows" localSheetId="15" hidden="1">'OT Custodial - Classified'!#REF!,'OT Custodial - Classified'!$60:$60</definedName>
    <definedName name="Z_9A5BAAFC_1408_42CE_B7A2_3DB0BE055EEE_.wvu.Rows" localSheetId="14" hidden="1">'Overtime Office - Classified'!#REF!,'Overtime Office - Classified'!$60:$60</definedName>
    <definedName name="Z_9A5BAAFC_1408_42CE_B7A2_3DB0BE055EEE_.wvu.Rows" localSheetId="41" hidden="1">'Program Improv Budget Needs'!#REF!</definedName>
    <definedName name="Z_9A5BAAFC_1408_42CE_B7A2_3DB0BE055EEE_.wvu.Rows" localSheetId="40" hidden="1">'Program Improvement Narrative'!#REF!</definedName>
    <definedName name="Z_9A5BAAFC_1408_42CE_B7A2_3DB0BE055EEE_.wvu.Rows" localSheetId="22" hidden="1">'Srvcs - Repair &amp; Maintenance'!$63:$64</definedName>
    <definedName name="Z_9A5BAAFC_1408_42CE_B7A2_3DB0BE055EEE_.wvu.Rows" localSheetId="6" hidden="1">'Substitutes - Certified'!$106:$106</definedName>
    <definedName name="Z_9A5BAAFC_1408_42CE_B7A2_3DB0BE055EEE_.wvu.Rows" localSheetId="7" hidden="1">'Substitutes - Certified PD'!$77:$77</definedName>
    <definedName name="Z_9A5BAAFC_1408_42CE_B7A2_3DB0BE055EEE_.wvu.Rows" localSheetId="19" hidden="1">'Supplies - Attendance'!#REF!</definedName>
    <definedName name="Z_9A5BAAFC_1408_42CE_B7A2_3DB0BE055EEE_.wvu.Rows" localSheetId="21" hidden="1">'Supplies - Custodial'!#REF!</definedName>
    <definedName name="Z_9A5BAAFC_1408_42CE_B7A2_3DB0BE055EEE_.wvu.Rows" localSheetId="17" hidden="1">'Supplies - Instructional'!#REF!</definedName>
    <definedName name="Z_9A5BAAFC_1408_42CE_B7A2_3DB0BE055EEE_.wvu.Rows" localSheetId="20" hidden="1">'Supplies - Office'!#REF!</definedName>
    <definedName name="Z_9A5BAAFC_1408_42CE_B7A2_3DB0BE055EEE_.wvu.Rows" localSheetId="13" hidden="1">'Temp Hrly Comm Rep - Classified'!#REF!,'Temp Hrly Comm Rep - Classified'!$60:$60</definedName>
    <definedName name="Z_9A5BAAFC_1408_42CE_B7A2_3DB0BE055EEE_.wvu.Rows" localSheetId="11" hidden="1">'TempHourly Monitors-Classified'!$88:$89,'TempHourly Monitors-Classified'!$105:$105</definedName>
    <definedName name="Z_9A5BAAFC_1408_42CE_B7A2_3DB0BE055EEE_.wvu.Rows" localSheetId="29" hidden="1">'Travel - In State'!$54:$55</definedName>
    <definedName name="Z_9A5BAAFC_1408_42CE_B7A2_3DB0BE055EEE_.wvu.Rows" localSheetId="28" hidden="1">'Travel - Mileage'!$54:$55</definedName>
    <definedName name="Z_9A5BAAFC_1408_42CE_B7A2_3DB0BE055EEE_.wvu.Rows" localSheetId="30" hidden="1">'Travel - Out of State'!$54:$55</definedName>
    <definedName name="Z_9A5BAAFC_1408_42CE_B7A2_3DB0BE055EEE_.wvu.Rows" localSheetId="27" hidden="1">'Travel - Registration'!$54:$55</definedName>
  </definedNames>
  <calcPr fullCalcOnLoad="1"/>
</workbook>
</file>

<file path=xl/sharedStrings.xml><?xml version="1.0" encoding="utf-8"?>
<sst xmlns="http://schemas.openxmlformats.org/spreadsheetml/2006/main" count="1119" uniqueCount="489">
  <si>
    <t>Student Admissions &amp; Registration</t>
  </si>
  <si>
    <t>Classroom Teachers on Contract (MUST LIST TEACHER'S NAME, FTE &amp; SALARY)</t>
  </si>
  <si>
    <t>(If position unfilled at budget time please enter grade to be  taught)</t>
  </si>
  <si>
    <t>Benefits 28%</t>
  </si>
  <si>
    <t>Teachers Temp Hrly  (Summer School/Tutoring)</t>
  </si>
  <si>
    <t xml:space="preserve"> </t>
  </si>
  <si>
    <t>Teachers Hrly $10 (Added Duty)</t>
  </si>
  <si>
    <t>Teachers Loss of Planning $20</t>
  </si>
  <si>
    <t xml:space="preserve">Teacher Sub for Sick or Personal Day </t>
  </si>
  <si>
    <t>(8.3 days X 111 per day for each teacher paid by Title I)</t>
  </si>
  <si>
    <t>Resource Teacher on Contract (MUST LIST TEACHER'S NAME, FTE, &amp; SALARY)</t>
  </si>
  <si>
    <t>(If position is unfilled at this time please complete the form with TBA and type</t>
  </si>
  <si>
    <t>of position - Reading and/or Math Interventionist, OMA teacher, etc.)</t>
  </si>
  <si>
    <t>Instructional Aides on Contract (MUST LIST NAME, FTE, &amp; SALARY)</t>
  </si>
  <si>
    <t>Instructional Aides Temp Hrly ($7.25/hr) or Straight Time for Contracted Instructional Aides</t>
  </si>
  <si>
    <t xml:space="preserve"> Contract Instructional Aides Planning Day </t>
  </si>
  <si>
    <t>(Based on contracted hourly rate - consensus agreement states aides may work a maximum of 3 planning days)</t>
  </si>
  <si>
    <t>Instructional Technology Liaison on Contract (Must list Names, FTE and Salary)</t>
  </si>
  <si>
    <t>Instructional Technology Liaison Temp Hrly ( Straight Time Hrly Rate for Contracted Employees)</t>
  </si>
  <si>
    <t>Instructional - Other - Contract (Must List Name, Position and FTE)</t>
  </si>
  <si>
    <t>Instructional - Other - Temp/Hrly</t>
  </si>
  <si>
    <t>Counselor - Instructional -Contract (Must List Name &amp; FTE)</t>
  </si>
  <si>
    <t>Librarian - Instructional Contract (Must List Name &amp; FTE)</t>
  </si>
  <si>
    <t xml:space="preserve">Attendance Clerk on Contract </t>
  </si>
  <si>
    <t>(Must List Name and FTE)</t>
  </si>
  <si>
    <t>Attendance Clerk Straight Time Hrly Rate</t>
  </si>
  <si>
    <t>Before/After Contract Day</t>
  </si>
  <si>
    <t>Summer Work</t>
  </si>
  <si>
    <t>Community Rep on Contract (MUST LIST NAME, FTE, &amp; SALARY)</t>
  </si>
  <si>
    <t>Community Rep. Straight Time Hrly Rate</t>
  </si>
  <si>
    <t>Counselor on Contract (MUST LIST NAME, FTE, &amp; SALARY)</t>
  </si>
  <si>
    <t>Family Liaison on Contract (MUST LIST NAME, FTE &amp; SALARY)</t>
  </si>
  <si>
    <t>Local Mileage (Community Rep and/or Family Liaison)</t>
  </si>
  <si>
    <t>Parent Program Costs</t>
  </si>
  <si>
    <t>Certified Staff - Contract (Must list Name &amp; FTE)</t>
  </si>
  <si>
    <t>Improvement of Instructional Services</t>
  </si>
  <si>
    <t>Certified Staff Hourly -Improvement of Instructional Services</t>
  </si>
  <si>
    <t>During School Year</t>
  </si>
  <si>
    <t>Certified Workshop/Inservice - Improvmenet of Instructional Services</t>
  </si>
  <si>
    <t>(Must list approximate dates and subjects of Workshop)</t>
  </si>
  <si>
    <t>Release Time Substitute for Improvement of Instructional Services</t>
  </si>
  <si>
    <t>Instruction &amp; Curriculum Development</t>
  </si>
  <si>
    <t>Certified Staff Hourly - Instruction &amp; Curriculum Development</t>
  </si>
  <si>
    <t>Certified Workshop/Inservice - Instruction &amp; Curriculum Development</t>
  </si>
  <si>
    <t>Release Time Substitute for Instruction &amp; Curriculum Development</t>
  </si>
  <si>
    <t>Instructional Staff Training</t>
  </si>
  <si>
    <t>Certified Staff Hourly - Instructional Staff Training</t>
  </si>
  <si>
    <t xml:space="preserve">Benefits 28% </t>
  </si>
  <si>
    <t>Certified Workshop/Inservice - Instructional Staff Training</t>
  </si>
  <si>
    <t>Release Time Substitute for Instructional Staff Training</t>
  </si>
  <si>
    <t>Classified Workshop/Inservice - Instructional Staff Training</t>
  </si>
  <si>
    <t>Contractual Services for Instructional Staff Training (Company)</t>
  </si>
  <si>
    <t>(Must list Company and Training Offered)</t>
  </si>
  <si>
    <t>Consultants for Instructional Staff Training (Individual)</t>
  </si>
  <si>
    <t>(Must list Consultant and Training Offered)</t>
  </si>
  <si>
    <t>Professional Development Registration</t>
  </si>
  <si>
    <t>(Must list Conferences)</t>
  </si>
  <si>
    <t>Local Travel/Mileage</t>
  </si>
  <si>
    <t>In State Travel</t>
  </si>
  <si>
    <t>Out of State Travel</t>
  </si>
  <si>
    <t>Staff Development Supplies &amp; Materials</t>
  </si>
  <si>
    <t>Librarian (Must List Name &amp; FTE)</t>
  </si>
  <si>
    <t>Library Clerk on Contract (MUST LIST NAME, FTE, &amp; SALARY)</t>
  </si>
  <si>
    <t>Library Clerk - Straight Time</t>
  </si>
  <si>
    <t xml:space="preserve"> Office Clerk - Summer Work</t>
  </si>
  <si>
    <t>`</t>
  </si>
  <si>
    <t>Office Supplies &amp; Materials (Summer School/Extended Day only)</t>
  </si>
  <si>
    <t>Custodial Supplies &amp; Materials (Summer/Extended Day Only)</t>
  </si>
  <si>
    <t>Childcare $6.75</t>
  </si>
  <si>
    <t>Crossing Guard Hrly $8.61 (Summer School/Extended Day Only)</t>
  </si>
  <si>
    <t>Field Trip Driver $75.00</t>
  </si>
  <si>
    <t>Field Trip Gas $75.00</t>
  </si>
  <si>
    <t>M:josie budget/blank forms/blank school proposal.xls</t>
  </si>
  <si>
    <t>EREs:</t>
  </si>
  <si>
    <t>Site Number</t>
  </si>
  <si>
    <t>(formula = $7.50 per senior)</t>
  </si>
  <si>
    <t>(this example is by formula)</t>
  </si>
  <si>
    <t>TUCSON High School</t>
  </si>
  <si>
    <t>Substitute Teachers</t>
  </si>
  <si>
    <t>Supplies - Teaching</t>
  </si>
  <si>
    <t/>
  </si>
  <si>
    <t>College &amp; Career Readiness</t>
  </si>
  <si>
    <t>College &amp; Career Readiness Travel</t>
  </si>
  <si>
    <t>Supplies - College &amp; Career Readiness</t>
  </si>
  <si>
    <t>11/12 Pts</t>
  </si>
  <si>
    <t xml:space="preserve">SY 10/11 Final </t>
  </si>
  <si>
    <t>SY 11/12 Preliminary</t>
  </si>
  <si>
    <t>Comments</t>
  </si>
  <si>
    <t>Office Manager</t>
  </si>
  <si>
    <t>Business Manager</t>
  </si>
  <si>
    <t>Other Clerical</t>
  </si>
  <si>
    <t>Attendance Clerk</t>
  </si>
  <si>
    <t>Security Agent</t>
  </si>
  <si>
    <t>Teaching Supplies</t>
  </si>
  <si>
    <t>Office Supplies</t>
  </si>
  <si>
    <t>Graduation Supplies</t>
  </si>
  <si>
    <t>Rentals</t>
  </si>
  <si>
    <t>School Newspaper</t>
  </si>
  <si>
    <t>Other Contract Services</t>
  </si>
  <si>
    <r>
      <t xml:space="preserve">Temp Hrly Class. Staff </t>
    </r>
    <r>
      <rPr>
        <sz val="7"/>
        <color indexed="8"/>
        <rFont val="Times New Roman"/>
        <family val="1"/>
      </rPr>
      <t>(i.e Office Help)</t>
    </r>
  </si>
  <si>
    <r>
      <t>Temp Hrly Cert. Staff</t>
    </r>
    <r>
      <rPr>
        <sz val="6"/>
        <color indexed="8"/>
        <rFont val="Times New Roman"/>
        <family val="1"/>
      </rPr>
      <t xml:space="preserve"> </t>
    </r>
    <r>
      <rPr>
        <sz val="7"/>
        <color indexed="8"/>
        <rFont val="Times New Roman"/>
        <family val="1"/>
      </rPr>
      <t>(i.e. Added Duty)</t>
    </r>
  </si>
  <si>
    <t>Temp Hrly Campus Monitor</t>
  </si>
  <si>
    <r>
      <t xml:space="preserve">Overtime </t>
    </r>
    <r>
      <rPr>
        <sz val="8"/>
        <color indexed="8"/>
        <rFont val="Times New Roman"/>
        <family val="1"/>
      </rPr>
      <t>(Custodian)</t>
    </r>
  </si>
  <si>
    <r>
      <t xml:space="preserve">Overtime </t>
    </r>
    <r>
      <rPr>
        <sz val="8"/>
        <color indexed="8"/>
        <rFont val="Times New Roman"/>
        <family val="1"/>
      </rPr>
      <t>(Clerical)</t>
    </r>
  </si>
  <si>
    <r>
      <t xml:space="preserve">Overtime </t>
    </r>
    <r>
      <rPr>
        <sz val="8"/>
        <color indexed="8"/>
        <rFont val="Times New Roman"/>
        <family val="1"/>
      </rPr>
      <t>(Monitors &amp; Security)</t>
    </r>
  </si>
  <si>
    <r>
      <t xml:space="preserve">Out of Class </t>
    </r>
    <r>
      <rPr>
        <sz val="8"/>
        <color indexed="8"/>
        <rFont val="Times New Roman"/>
        <family val="1"/>
      </rPr>
      <t>(Blue Collar)</t>
    </r>
  </si>
  <si>
    <r>
      <t xml:space="preserve">Contract Security </t>
    </r>
    <r>
      <rPr>
        <sz val="8"/>
        <color indexed="8"/>
        <rFont val="Times New Roman"/>
        <family val="1"/>
      </rPr>
      <t>(TPD)</t>
    </r>
  </si>
  <si>
    <t>Other (Mileage/Subscriptions/Dues)</t>
  </si>
  <si>
    <t>Professional Development</t>
  </si>
  <si>
    <t>6125.00100.2660.620.1007.0000</t>
  </si>
  <si>
    <t>Boys Basketball Coach</t>
  </si>
  <si>
    <t>Boys Swimming Coach</t>
  </si>
  <si>
    <t>Boys Volleyball Coach</t>
  </si>
  <si>
    <t>Football Coach</t>
  </si>
  <si>
    <t>Girls Cross Country Coach</t>
  </si>
  <si>
    <t>Girls Soccer Coach</t>
  </si>
  <si>
    <t>Girls Swimming Coach</t>
  </si>
  <si>
    <t>Girls Volleyball Coach</t>
  </si>
  <si>
    <t>Head Baseball Coach</t>
  </si>
  <si>
    <t>Softball Coach</t>
  </si>
  <si>
    <t>Wrestling Coach</t>
  </si>
  <si>
    <t>Registrar</t>
  </si>
  <si>
    <t>6220.00100.2660.620.1007.0000</t>
  </si>
  <si>
    <t>6731.62500.2660.100.2610.0000</t>
  </si>
  <si>
    <t>6737.62500.2660.100.2410.0000</t>
  </si>
  <si>
    <t>6731.62500.2660.100.2410.0000</t>
  </si>
  <si>
    <t>6737.62500.2660.100.1000.0000</t>
  </si>
  <si>
    <t>6731.62500.2660.100.1000.0000</t>
  </si>
  <si>
    <t>6643.62500.2660.100.1000.0000</t>
  </si>
  <si>
    <t>6642.62500.2660.100.1000.0000</t>
  </si>
  <si>
    <t>6641.62500.2660.100.2220.0000</t>
  </si>
  <si>
    <t>6583.00100.2660.100.2213.0000</t>
  </si>
  <si>
    <t>6582.00100.2660.100.2213.0000</t>
  </si>
  <si>
    <t>6581.00100.2660.100.2410.0000</t>
  </si>
  <si>
    <t>6360.00100.2660.100.2213.0000</t>
  </si>
  <si>
    <t>6894.00100.2660.100.2190.0000</t>
  </si>
  <si>
    <t>6811.00100.2660.100.2410.0000</t>
  </si>
  <si>
    <t>6811.00100.2660.100.1000.0000</t>
  </si>
  <si>
    <t>6442.00100.2660.100.2610.0000</t>
  </si>
  <si>
    <t>6430.00100.2660.100.2640.0000</t>
  </si>
  <si>
    <t>6611.00100.2660.100.2610.0000</t>
  </si>
  <si>
    <t>6611.00100.2660.100.2410.0000</t>
  </si>
  <si>
    <t>6611.00100.2660.100.2110.0000</t>
  </si>
  <si>
    <t>6611.00100.2660.100.2490.0000</t>
  </si>
  <si>
    <t>6611.00100.2660.100.1000.0000</t>
  </si>
  <si>
    <t>6172.00100.2660.100.2631.0000</t>
  </si>
  <si>
    <t>6220.00100.2660.100.2631.0000</t>
  </si>
  <si>
    <t>6172.00100.2660.100.2610.0000</t>
  </si>
  <si>
    <t>6220.00100.2660.100.2610.0000</t>
  </si>
  <si>
    <t>6172.00100.2660.100.2410.0000</t>
  </si>
  <si>
    <t>6220.00100.2660.100.2410.0000</t>
  </si>
  <si>
    <t>6161.00100.2660.100.2113.0000</t>
  </si>
  <si>
    <t>6220.00100.2660.100.2113.0000</t>
  </si>
  <si>
    <t>6161.00100.2660.100.1007.0000</t>
  </si>
  <si>
    <t>6220.00100.2660.100.1007.0000</t>
  </si>
  <si>
    <t>6161.00100.2660.100.2662.0000</t>
  </si>
  <si>
    <t>6220.00100.2660.100.2662.0000</t>
  </si>
  <si>
    <t>6121.00100.2660.100.2212.0000</t>
  </si>
  <si>
    <t>6220.00100.2660.100.2212.0000</t>
  </si>
  <si>
    <t>6122.00100.2660.100.2212.0000</t>
  </si>
  <si>
    <t>6122.00100.2660.100.1001.0000</t>
  </si>
  <si>
    <t>6220.00100.2660.100.1001.0000</t>
  </si>
  <si>
    <t>6143.00100.2660.100.1001.0000</t>
  </si>
  <si>
    <t>6141.00100.2660.100.1001.0000</t>
  </si>
  <si>
    <t>6123.00100.2660.100.1001.0000</t>
  </si>
  <si>
    <t>6125.00100.2660.630.1007.0000</t>
  </si>
  <si>
    <t>6220.00100.2660.630.1007.0000</t>
  </si>
  <si>
    <t>CODE</t>
  </si>
  <si>
    <t xml:space="preserve">SCHOOL: </t>
  </si>
  <si>
    <t>Pts Total</t>
  </si>
  <si>
    <t>Amount Total</t>
  </si>
  <si>
    <t>SUBTOTAL STAFFING</t>
  </si>
  <si>
    <r>
      <t xml:space="preserve">Stipends </t>
    </r>
    <r>
      <rPr>
        <sz val="6"/>
        <color indexed="8"/>
        <rFont val="Times New Roman"/>
        <family val="1"/>
      </rPr>
      <t>(Coaches &amp; Assistant Coaches)</t>
    </r>
  </si>
  <si>
    <r>
      <t xml:space="preserve">Extra Duty Stipends </t>
    </r>
    <r>
      <rPr>
        <sz val="6"/>
        <color indexed="8"/>
        <rFont val="Times New Roman"/>
        <family val="1"/>
      </rPr>
      <t>(club sponsors, dept chairs, fine arts stipends, etc.)</t>
    </r>
  </si>
  <si>
    <t>Balance of dollars left to budget (over/under)</t>
  </si>
  <si>
    <t>Maintenance &amp; Services</t>
  </si>
  <si>
    <t>Asst. Football Coach</t>
  </si>
  <si>
    <t>Boys Cross Country</t>
  </si>
  <si>
    <t>Boys Golf</t>
  </si>
  <si>
    <t>Boys Soccer Coach</t>
  </si>
  <si>
    <t>Girls Golf Coach</t>
  </si>
  <si>
    <t>Head Tennis Coach-Boys</t>
  </si>
  <si>
    <t>Head Tennis Coach- Girls</t>
  </si>
  <si>
    <t>Head Track Coach - Boys</t>
  </si>
  <si>
    <t>Head Track Coach - Girls</t>
  </si>
  <si>
    <t>Spirit Line Coach</t>
  </si>
  <si>
    <t>Open PO's</t>
  </si>
  <si>
    <t>Open PO for Flowwers</t>
  </si>
  <si>
    <t>TV Screens</t>
  </si>
  <si>
    <t>Open PO</t>
  </si>
  <si>
    <t>(No budget page for Grounds Supplies)</t>
  </si>
  <si>
    <t xml:space="preserve">Open PO's </t>
  </si>
  <si>
    <t>Konica Multiple Maint. Agreements</t>
  </si>
  <si>
    <t>Sharp Multiple Maint. Agreements</t>
  </si>
  <si>
    <t>Open PO Golf Carts</t>
  </si>
  <si>
    <t>Open PO for Power Washers</t>
  </si>
  <si>
    <t>Open PO Repairs to John Deers</t>
  </si>
  <si>
    <t>Open PO for Audio Visual Supplies</t>
  </si>
  <si>
    <t>National Honor Society</t>
  </si>
  <si>
    <t>Student Council Membership</t>
  </si>
  <si>
    <t>Education Week</t>
  </si>
  <si>
    <t>NASC Membership</t>
  </si>
  <si>
    <t>NSDC Book club</t>
  </si>
  <si>
    <t>NSDC Comprehensive Membership</t>
  </si>
  <si>
    <t>ASCD Institutional Membership</t>
  </si>
  <si>
    <t xml:space="preserve"> 1 Yr. Comprehensive Membership</t>
  </si>
  <si>
    <t>Avg Daily Rate</t>
  </si>
  <si>
    <r>
      <t xml:space="preserve">Curriculum Dev. </t>
    </r>
    <r>
      <rPr>
        <sz val="8"/>
        <rFont val="Arial"/>
        <family val="2"/>
      </rPr>
      <t>(during school year)</t>
    </r>
  </si>
  <si>
    <t>Tutors</t>
  </si>
  <si>
    <t>Subtotal Tutors Wages:</t>
  </si>
  <si>
    <t>Total Tutors Temp/Hourly Budget:</t>
  </si>
  <si>
    <t>Extended Cost @ 1.5</t>
  </si>
  <si>
    <t>Extended Cost @1.5</t>
  </si>
  <si>
    <t>Regular Hourly</t>
  </si>
  <si>
    <t>Equipment Rental</t>
  </si>
  <si>
    <t>Total Equipment Rental</t>
  </si>
  <si>
    <t>Equipment Rental Needs</t>
  </si>
  <si>
    <t>Travel, Registration for Staff</t>
  </si>
  <si>
    <t>Total Registration fees for Staff:</t>
  </si>
  <si>
    <t>School:</t>
  </si>
  <si>
    <t>Budget String:</t>
  </si>
  <si>
    <t>Program:</t>
  </si>
  <si>
    <t>Regular Education</t>
  </si>
  <si>
    <t>Revision Number:</t>
  </si>
  <si>
    <t>Expense Type:</t>
  </si>
  <si>
    <t>Supplies, Classroom</t>
  </si>
  <si>
    <t>Date:</t>
  </si>
  <si>
    <t>Quantity</t>
  </si>
  <si>
    <t>Expense Description</t>
  </si>
  <si>
    <t>Per Unit Cost</t>
  </si>
  <si>
    <t>Extended Cost</t>
  </si>
  <si>
    <t>Tax (8.1%)</t>
  </si>
  <si>
    <t>Total Classroom Supplies Budget</t>
  </si>
  <si>
    <t>Hourly Rate</t>
  </si>
  <si>
    <t>Quantity/Hours</t>
  </si>
  <si>
    <t>Teacher FTE</t>
  </si>
  <si>
    <t>Daily Substitutes due to Absence</t>
  </si>
  <si>
    <t>Total Daily Substitutes:</t>
  </si>
  <si>
    <t>Loss of Planning</t>
  </si>
  <si>
    <t>Per Teacher Rate</t>
  </si>
  <si>
    <t>Expense Description/Activity</t>
  </si>
  <si>
    <t>Teacher/Activity</t>
  </si>
  <si>
    <t>Total Budget, Certified Temp/Hrly</t>
  </si>
  <si>
    <t>Supplies, Attendance</t>
  </si>
  <si>
    <t>Total Attendance Supplies Budget</t>
  </si>
  <si>
    <t>Supplies, Office</t>
  </si>
  <si>
    <t>Total Office Supplies Budget</t>
  </si>
  <si>
    <t>Supplies, Custodial</t>
  </si>
  <si>
    <t>oth</t>
  </si>
  <si>
    <t>Library</t>
  </si>
  <si>
    <t>Total Library Capital</t>
  </si>
  <si>
    <t>cap</t>
  </si>
  <si>
    <t>Soft Capital, Furn &amp; Equip, Classroom</t>
  </si>
  <si>
    <t>Total Taggable Equipment</t>
  </si>
  <si>
    <t>09/10 20th Day Enrollment:</t>
  </si>
  <si>
    <t>st_th</t>
  </si>
  <si>
    <t>Title I</t>
  </si>
  <si>
    <t>Gifts &amp; Donations</t>
  </si>
  <si>
    <t>Civic Center</t>
  </si>
  <si>
    <t>Subtotal Supplies:</t>
  </si>
  <si>
    <t>Subtotal Office Expenses:</t>
  </si>
  <si>
    <t>Subtotal Custodial Expenses:</t>
  </si>
  <si>
    <t>Fund</t>
  </si>
  <si>
    <t>11711</t>
  </si>
  <si>
    <t>51500</t>
  </si>
  <si>
    <t>FTE</t>
  </si>
  <si>
    <t>Summary</t>
  </si>
  <si>
    <t>Rate</t>
  </si>
  <si>
    <t>Total Repair &amp; Maintenance</t>
  </si>
  <si>
    <t>Repair &amp; Maintenance Description</t>
  </si>
  <si>
    <t>Registration/Description</t>
  </si>
  <si>
    <t>serv</t>
  </si>
  <si>
    <t>Total Student Admissions</t>
  </si>
  <si>
    <t>Total In State Travel</t>
  </si>
  <si>
    <t>Total Out of State Travel</t>
  </si>
  <si>
    <t>trav</t>
  </si>
  <si>
    <t>percentage</t>
  </si>
  <si>
    <t>00100</t>
  </si>
  <si>
    <t>Benefits</t>
  </si>
  <si>
    <t>teach</t>
  </si>
  <si>
    <t>Campus Monitor Liaison</t>
  </si>
  <si>
    <t>2011 Budget Proposal</t>
  </si>
  <si>
    <t>Description</t>
  </si>
  <si>
    <t>Staffing, Loss of Planning</t>
  </si>
  <si>
    <t>Staffing, Daily Substitutes</t>
  </si>
  <si>
    <t>Staffing, Release Time Substitutes</t>
  </si>
  <si>
    <t>Total Loss of Planning Wages:</t>
  </si>
  <si>
    <t>Total Loss of Planning Budget:</t>
  </si>
  <si>
    <t>Total Release Time Substitutes:</t>
  </si>
  <si>
    <t>Staffing, Certified Added Duty</t>
  </si>
  <si>
    <t>Subtotal Certified Added Duty</t>
  </si>
  <si>
    <t>Staffing, Certified Curriculum Develop.</t>
  </si>
  <si>
    <t>Subtotal Certified Curriculum Development:</t>
  </si>
  <si>
    <t>Benefits/Employer Related Expenses:</t>
  </si>
  <si>
    <t>Curriculum Dev (summer)</t>
  </si>
  <si>
    <t>Staffing, Curriculum Develop. (summer)</t>
  </si>
  <si>
    <t>Subtotal Curriculum Develop. (summer):</t>
  </si>
  <si>
    <t>Total Budget, Curriculum Develop. (summer):</t>
  </si>
  <si>
    <t>Total Budget, Certified Curriculum Dev:</t>
  </si>
  <si>
    <t>Staffing,Temp/Hrly Monitors</t>
  </si>
  <si>
    <t>Expense Description/Employee</t>
  </si>
  <si>
    <t>Total Monitors Temp/Hourly Budget:</t>
  </si>
  <si>
    <t>Staffing,Temp/Hrly Community Rep.</t>
  </si>
  <si>
    <t>Subtotal Community Rep. Wages:</t>
  </si>
  <si>
    <t>Staffing,Temp/Hrly Overtime, Office.</t>
  </si>
  <si>
    <t>Subtotal Overtime, Office. Wages:</t>
  </si>
  <si>
    <t>Staffing,Overtime, Custodial</t>
  </si>
  <si>
    <t>Subtotal Overtime, Custodial Wages:</t>
  </si>
  <si>
    <t>Total Overtime, Custodial Budget:</t>
  </si>
  <si>
    <t>Services - Repair &amp; Maintenance</t>
  </si>
  <si>
    <t>Misc. - Membership Dues, Students</t>
  </si>
  <si>
    <t>Misc. - Membership Dues, Admin</t>
  </si>
  <si>
    <t>Subtotal Attendance Supplies:</t>
  </si>
  <si>
    <t>Total Membership Dues, Students</t>
  </si>
  <si>
    <t>Total Membership Dues, Administration</t>
  </si>
  <si>
    <t>Misc. - Student Admissions</t>
  </si>
  <si>
    <t>Travel, Mileage</t>
  </si>
  <si>
    <t>Travel, In State</t>
  </si>
  <si>
    <t>Total Mileage:</t>
  </si>
  <si>
    <t>Travel, Out of State</t>
  </si>
  <si>
    <t>Soft Capital, Library Materials</t>
  </si>
  <si>
    <t>Release Time Substitutes</t>
  </si>
  <si>
    <t>Subtotal Monitors Temp/Hrly Wages:</t>
  </si>
  <si>
    <t>Soft Capital, Textbooks</t>
  </si>
  <si>
    <t>Textbooks</t>
  </si>
  <si>
    <t>Subtotal Library Capital</t>
  </si>
  <si>
    <t>Membership/Dues Description</t>
  </si>
  <si>
    <t>Membership, Dues Description</t>
  </si>
  <si>
    <t>Misc-Student Admissions Description</t>
  </si>
  <si>
    <t>Employee Mileage Description</t>
  </si>
  <si>
    <t>In State Travel Description</t>
  </si>
  <si>
    <t>Out of State Travel Description</t>
  </si>
  <si>
    <t>Total Custodial Supplies Budget</t>
  </si>
  <si>
    <t>Furniture &amp; Equip (non-technology)</t>
  </si>
  <si>
    <t>Total Soft Capital, Textbooks:</t>
  </si>
  <si>
    <t>Subotal Soft Capital, Textbooks:</t>
  </si>
  <si>
    <t>Total Capital, Instructional Aids:</t>
  </si>
  <si>
    <t>Subtotal Capital, Instructional Aids:</t>
  </si>
  <si>
    <t>Instructional Aids (incl. instr. software)</t>
  </si>
  <si>
    <t>Soft Capital, Instructional Aids</t>
  </si>
  <si>
    <t>Total Capital, Furn &amp; Equip. Classroom:</t>
  </si>
  <si>
    <t>Total Capital, Technology:</t>
  </si>
  <si>
    <t>Subtotal Soft Capital, Technology:</t>
  </si>
  <si>
    <t>Soft Capital, Furn &amp; Equip, Admin</t>
  </si>
  <si>
    <t>Subtotal Furn &amp; Equipment, Admin:</t>
  </si>
  <si>
    <t>Total Furn &amp; Equip, Admin:</t>
  </si>
  <si>
    <t>Soft Capital, Technology, Admin</t>
  </si>
  <si>
    <t>Furn &amp; Equip, Admin.</t>
  </si>
  <si>
    <t>Technology, Administrative</t>
  </si>
  <si>
    <t>Soft Capital, Furn &amp; Equip, Operations</t>
  </si>
  <si>
    <t>Furn &amp; Equip, Operations</t>
  </si>
  <si>
    <t>Subtotal Furn &amp; Equipment, Operations:</t>
  </si>
  <si>
    <t>Monitors, Temp/Hourly</t>
  </si>
  <si>
    <t>Subtotal Daily Substitutes Wages:</t>
  </si>
  <si>
    <t>Total Comm Rep. Temp/Hourly Budget:</t>
  </si>
  <si>
    <t>Total Overtime, Office. Temp/Hrly Budg:</t>
  </si>
  <si>
    <t>Soft Capital, Technology, Classroom</t>
  </si>
  <si>
    <t>Classroom Technology</t>
  </si>
  <si>
    <t>Enrollment</t>
  </si>
  <si>
    <t>Amount</t>
  </si>
  <si>
    <t>Points</t>
  </si>
  <si>
    <t>2011 Budget Allocation:</t>
  </si>
  <si>
    <t>2010 Budgeted Items</t>
  </si>
  <si>
    <t>Budget Line</t>
  </si>
  <si>
    <t>2010/11 M&amp;O Budget Allocation:</t>
  </si>
  <si>
    <t>Variance due to Enrollment Changes:</t>
  </si>
  <si>
    <t>Additional Resources:</t>
  </si>
  <si>
    <t>Total Additional Resources:</t>
  </si>
  <si>
    <t>Total Resources Available for 2010/2011:</t>
  </si>
  <si>
    <t>Resource</t>
  </si>
  <si>
    <t>Exceptional Education</t>
  </si>
  <si>
    <t>M&amp;O Allocation:</t>
  </si>
  <si>
    <t>Total Resources</t>
  </si>
  <si>
    <t>Staffing,Overtime, Grounds</t>
  </si>
  <si>
    <t>53180</t>
  </si>
  <si>
    <t>Campus Monitor</t>
  </si>
  <si>
    <t>Staffing, Classified Tutors</t>
  </si>
  <si>
    <t xml:space="preserve">T O T A L    ==&gt;  </t>
  </si>
  <si>
    <t>Budget String</t>
  </si>
  <si>
    <t>Tax Credits</t>
  </si>
  <si>
    <t>Total</t>
  </si>
  <si>
    <t>Stipends, Extra Duty</t>
  </si>
  <si>
    <t>Stipend FTE</t>
  </si>
  <si>
    <t>Per Stipend Rate</t>
  </si>
  <si>
    <t>Dept Chairs, Class Sponsors, Club Sponsors, etc.</t>
  </si>
  <si>
    <t>Total Coaching Stipends:</t>
  </si>
  <si>
    <t>Stipends, Sports</t>
  </si>
  <si>
    <t>Coaches, Assistant Coaches (List Separately)</t>
  </si>
  <si>
    <t>2011 Budget:</t>
  </si>
  <si>
    <t>Less 14% reduction</t>
  </si>
  <si>
    <t>Total Budget for 2011</t>
  </si>
  <si>
    <t>Total 2010 M&amp;O Budget</t>
  </si>
  <si>
    <t>OCR/Desegregation Discretionary</t>
  </si>
  <si>
    <t>OCR/Deseg GATE non-discretionary</t>
  </si>
  <si>
    <t>OCR/Deseg ELD non-discretionary</t>
  </si>
  <si>
    <t>09/10 Proj. Enrollment:</t>
  </si>
  <si>
    <t>Account Code String</t>
  </si>
  <si>
    <t>Dollar Amount</t>
  </si>
  <si>
    <t>Shipping (20%)</t>
  </si>
  <si>
    <t>Amount   $</t>
  </si>
  <si>
    <t xml:space="preserve"> (Total points include Principal, AP, Teacher, Additional Certified &amp; Support Staff)</t>
  </si>
  <si>
    <t xml:space="preserve">Principal     </t>
  </si>
  <si>
    <t xml:space="preserve">Asst Principal            </t>
  </si>
  <si>
    <t xml:space="preserve">Teacher                            </t>
  </si>
  <si>
    <t xml:space="preserve">Counselor          </t>
  </si>
  <si>
    <t>Engineer</t>
  </si>
  <si>
    <t xml:space="preserve">Librarian    </t>
  </si>
  <si>
    <t xml:space="preserve">Fine Arts   </t>
  </si>
  <si>
    <t xml:space="preserve">Network Tech    </t>
  </si>
  <si>
    <t>Other Supplies &amp; Services</t>
  </si>
  <si>
    <t>Substitutes</t>
  </si>
  <si>
    <t>Custodial Supplies</t>
  </si>
  <si>
    <t>TOTAL Point Value</t>
  </si>
  <si>
    <t>Total Stipends Wages:</t>
  </si>
  <si>
    <t>Total Number of Stipends:</t>
  </si>
  <si>
    <t>pr1</t>
  </si>
  <si>
    <t>pr2</t>
  </si>
  <si>
    <t>pr3</t>
  </si>
  <si>
    <t>pr4</t>
  </si>
  <si>
    <t>pr5</t>
  </si>
  <si>
    <t>pr6</t>
  </si>
  <si>
    <t>Program Improvement</t>
  </si>
  <si>
    <t>Narrative</t>
  </si>
  <si>
    <t>Narrative Description of Program Improvement Needs</t>
  </si>
  <si>
    <t>Input here your program improvement narrative description that is consistent with your school wide plan.  This narrative should provide the Finance Team - inclusive of Title I, Title II, Instructional Improvement, Grants, etc, enough information to determine the appopriate funding source or Grant opportunities.  This narrative should include items that would be considered supplemental to your program - not supplanting - these are needs that will assist in growing your academic program.</t>
  </si>
  <si>
    <t>xxxx.xxxxx.xxxx.xxx.xxxx.0000</t>
  </si>
  <si>
    <t>Specific Budget Needs - Inclusive of Staff and Other Supplies/Services</t>
  </si>
  <si>
    <t>Expenses should be directly applicable to school wide plan</t>
  </si>
  <si>
    <t>and to narrative on previous page.</t>
  </si>
  <si>
    <t>Stipends, Sports ERE</t>
  </si>
  <si>
    <t>Stipends, Extra Duty ERE</t>
  </si>
  <si>
    <t>Staffing, Daily Substitutes ERE</t>
  </si>
  <si>
    <t>Staffing, Release Time Substitutes ERE</t>
  </si>
  <si>
    <t>Staffing, Loss of Planning ERE</t>
  </si>
  <si>
    <t>Staffing, Certified Added Duty ERE</t>
  </si>
  <si>
    <t>Staffing, Certified Curriculum Develop. ERE</t>
  </si>
  <si>
    <t>Staffing, Curriculum Develop. (summer) ERE</t>
  </si>
  <si>
    <t>Staffing,Temp/Hrly Monitors ERE</t>
  </si>
  <si>
    <t>Staffing, Classified Tutors ERE</t>
  </si>
  <si>
    <t>Staffing,Temp/Hrly Community Rep. ERE</t>
  </si>
  <si>
    <t>Staffing,Temp/Hrly Overtime, Office. ERE</t>
  </si>
  <si>
    <t>Staffing,Overtime, Custodial ERE</t>
  </si>
  <si>
    <t>Staffing,Overtime, Grounds ERE</t>
  </si>
  <si>
    <t>TOTAL BUDGET ALLLOCATIONS</t>
  </si>
  <si>
    <t>Graduation</t>
  </si>
  <si>
    <t>Total Graduation Budget</t>
  </si>
  <si>
    <t>Subtotal Graduation:</t>
  </si>
  <si>
    <t xml:space="preserve">                             09-10 TITLE I BUDGET -  ALLOCATION WORKSHEET</t>
  </si>
  <si>
    <t>SITE:</t>
  </si>
  <si>
    <t>ALLOCATION:</t>
  </si>
  <si>
    <t>DESCRIPTION</t>
  </si>
  <si>
    <t>Instructional Supplies (Consumables)</t>
  </si>
  <si>
    <t>Classroom</t>
  </si>
  <si>
    <t>Before/After School Tutoring</t>
  </si>
  <si>
    <t>Summer School</t>
  </si>
  <si>
    <t>Instructional Aids (Student Subscriptions, Kits, Instructional Software, Supplemental Books)</t>
  </si>
  <si>
    <t>Furniture &amp; Equipment (MUST LIST ITEM, COST &amp; PURPOSE)</t>
  </si>
  <si>
    <t>Nontaggable Equipment (MUST LIST ITEM, COST &amp; PURPOSE)</t>
  </si>
  <si>
    <t>6737.1000</t>
  </si>
  <si>
    <t>Capital Technology (MUST LIST ITEM, COST &amp; PURPOSE)</t>
  </si>
  <si>
    <t>6738.1000</t>
  </si>
  <si>
    <t>Nontaggable Technology (MUST LIST ITEM, COST &amp; PURPOSE)</t>
  </si>
  <si>
    <t>2011 Total</t>
  </si>
  <si>
    <t>2012 Total</t>
  </si>
  <si>
    <t>OCR/Desegregation Funds for UNIVERSITY High School</t>
  </si>
  <si>
    <t>6113.00100.2675.511.1001.0000</t>
  </si>
  <si>
    <t>Teacher</t>
  </si>
  <si>
    <t>Learning Supports Coordinator</t>
  </si>
  <si>
    <t>6153.00100.2675.511.2120.0000</t>
  </si>
  <si>
    <t>Clerical - Staff Assistant (Recruitment&amp;Retention)</t>
  </si>
  <si>
    <t>6153.00100.2675.511.2190.0000</t>
  </si>
  <si>
    <t>Mentor Program Specialist (OTHER)</t>
  </si>
  <si>
    <t>6121.00100.2675.511.1001.0000</t>
  </si>
  <si>
    <t>Temporary - Summer School (Freshman Advocacy)</t>
  </si>
  <si>
    <t>6122.00100.2675.511.1007.0000</t>
  </si>
  <si>
    <t>Added Duty - Tutoring</t>
  </si>
  <si>
    <t>6125.00100.2675.511.1007.0000</t>
  </si>
  <si>
    <t>Stipends - Extra Duty Clubs</t>
  </si>
  <si>
    <t>6141.00100.2675.511.1001.0000</t>
  </si>
  <si>
    <t>6583.00100.2675.511.2213.0000</t>
  </si>
  <si>
    <t>6611.00100.2675.511.2410.0000</t>
  </si>
  <si>
    <t>6611.00100.2675.511.1000.0000</t>
  </si>
  <si>
    <t>6113.00100.2675.511.2210.0000</t>
  </si>
  <si>
    <t>Library Assistant</t>
  </si>
  <si>
    <r>
      <t xml:space="preserve">Capital </t>
    </r>
    <r>
      <rPr>
        <sz val="6"/>
        <color indexed="8"/>
        <rFont val="Times New Roman"/>
        <family val="1"/>
      </rPr>
      <t>(Library)</t>
    </r>
  </si>
  <si>
    <r>
      <t xml:space="preserve">Capital </t>
    </r>
    <r>
      <rPr>
        <sz val="6"/>
        <color indexed="8"/>
        <rFont val="Times New Roman"/>
        <family val="1"/>
      </rPr>
      <t>(Textbooks)</t>
    </r>
  </si>
  <si>
    <r>
      <t>Capital</t>
    </r>
    <r>
      <rPr>
        <sz val="8"/>
        <color indexed="8"/>
        <rFont val="Times New Roman"/>
        <family val="1"/>
      </rPr>
      <t xml:space="preserve"> (</t>
    </r>
    <r>
      <rPr>
        <sz val="6"/>
        <color indexed="8"/>
        <rFont val="Arial"/>
        <family val="2"/>
      </rPr>
      <t>Instructional Aids, ie: balls, bats, sheet music, software)</t>
    </r>
  </si>
  <si>
    <r>
      <t>Capital</t>
    </r>
    <r>
      <rPr>
        <sz val="8"/>
        <color indexed="8"/>
        <rFont val="Times New Roman"/>
        <family val="1"/>
      </rPr>
      <t xml:space="preserve"> </t>
    </r>
    <r>
      <rPr>
        <sz val="6"/>
        <color indexed="8"/>
        <rFont val="Arial"/>
        <family val="2"/>
      </rPr>
      <t>(Furniture and Equipment)</t>
    </r>
  </si>
  <si>
    <r>
      <t xml:space="preserve">Capital </t>
    </r>
    <r>
      <rPr>
        <sz val="6"/>
        <color indexed="8"/>
        <rFont val="Times New Roman"/>
        <family val="1"/>
      </rPr>
      <t>(Technology)</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</si>
</sst>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000"/>
    <numFmt numFmtId="168" formatCode="_(* #,##0.0000_);_(* \(#,##0.0000\);_(* &quot;-&quot;??_);_(@_)"/>
    <numFmt numFmtId="169" formatCode="&quot;$&quot;#,##0"/>
    <numFmt numFmtId="170" formatCode="&quot;$&quot;#,##0.00"/>
  </numFmts>
  <fonts count="51">
    <font>
      <sz val="10"/>
      <name val="Arial"/>
      <family val="0"/>
    </font>
    <font>
      <sz val="11"/>
      <color indexed="8"/>
      <name val="Calibri"/>
      <family val="2"/>
    </font>
    <font>
      <sz val="8"/>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u val="single"/>
      <sz val="10"/>
      <name val="Arial"/>
      <family val="2"/>
    </font>
    <font>
      <b/>
      <sz val="10"/>
      <name val="Times New Roman"/>
      <family val="1"/>
    </font>
    <font>
      <b/>
      <sz val="8"/>
      <name val="Arial"/>
      <family val="2"/>
    </font>
    <font>
      <sz val="8"/>
      <name val="Calibri"/>
      <family val="2"/>
    </font>
    <font>
      <b/>
      <sz val="10"/>
      <color indexed="12"/>
      <name val="Arial"/>
      <family val="2"/>
    </font>
    <font>
      <b/>
      <u val="single"/>
      <sz val="8"/>
      <name val="Arial"/>
      <family val="2"/>
    </font>
    <font>
      <b/>
      <sz val="8"/>
      <color indexed="12"/>
      <name val="Times New Roman"/>
      <family val="1"/>
    </font>
    <font>
      <b/>
      <sz val="8"/>
      <name val="Times New Roman"/>
      <family val="1"/>
    </font>
    <font>
      <b/>
      <sz val="8"/>
      <color indexed="8"/>
      <name val="Times New Roman"/>
      <family val="1"/>
    </font>
    <font>
      <b/>
      <sz val="8"/>
      <color indexed="62"/>
      <name val="Times New Roman"/>
      <family val="1"/>
    </font>
    <font>
      <sz val="8"/>
      <color indexed="8"/>
      <name val="Times New Roman"/>
      <family val="1"/>
    </font>
    <font>
      <sz val="6"/>
      <color indexed="8"/>
      <name val="Times New Roman"/>
      <family val="1"/>
    </font>
    <font>
      <sz val="8"/>
      <color indexed="8"/>
      <name val="Arial"/>
      <family val="2"/>
    </font>
    <font>
      <b/>
      <sz val="10"/>
      <color indexed="12"/>
      <name val="Times New Roman"/>
      <family val="1"/>
    </font>
    <font>
      <b/>
      <sz val="9"/>
      <color indexed="16"/>
      <name val="Times New Roman"/>
      <family val="1"/>
    </font>
    <font>
      <sz val="8"/>
      <color indexed="8"/>
      <name val="Calibri"/>
      <family val="2"/>
    </font>
    <font>
      <b/>
      <sz val="10"/>
      <color indexed="8"/>
      <name val="Times New Roman"/>
      <family val="1"/>
    </font>
    <font>
      <b/>
      <sz val="9"/>
      <color indexed="8"/>
      <name val="Times New Roman"/>
      <family val="1"/>
    </font>
    <font>
      <sz val="7"/>
      <name val="Small Fonts"/>
      <family val="2"/>
    </font>
    <font>
      <sz val="10"/>
      <name val="MS Sans Serif"/>
      <family val="2"/>
    </font>
    <font>
      <b/>
      <sz val="13.5"/>
      <name val="MS Sans Serif"/>
      <family val="2"/>
    </font>
    <font>
      <b/>
      <sz val="12"/>
      <name val="MS Sans Serif"/>
      <family val="2"/>
    </font>
    <font>
      <b/>
      <sz val="10"/>
      <name val="MS Sans Serif"/>
      <family val="2"/>
    </font>
    <font>
      <sz val="8"/>
      <name val="MS Sans Serif"/>
      <family val="2"/>
    </font>
    <font>
      <b/>
      <sz val="16"/>
      <name val="Arial"/>
      <family val="2"/>
    </font>
    <font>
      <b/>
      <u val="single"/>
      <sz val="10"/>
      <color indexed="12"/>
      <name val="Times New Roman"/>
      <family val="1"/>
    </font>
    <font>
      <b/>
      <sz val="10"/>
      <name val="Calibri"/>
      <family val="2"/>
    </font>
    <font>
      <b/>
      <sz val="10"/>
      <color indexed="8"/>
      <name val="Calibri"/>
      <family val="2"/>
    </font>
    <font>
      <sz val="7"/>
      <color indexed="8"/>
      <name val="Times New Roman"/>
      <family val="1"/>
    </font>
    <font>
      <sz val="6"/>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4"/>
        <bgColor indexed="64"/>
      </patternFill>
    </fill>
    <fill>
      <patternFill patternType="solid">
        <fgColor indexed="13"/>
        <bgColor indexed="64"/>
      </patternFill>
    </fill>
    <fill>
      <patternFill patternType="solid">
        <fgColor indexed="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style="thin">
        <color indexed="10"/>
      </top>
      <bottom style="thin">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bottom style="medium"/>
    </border>
    <border>
      <left style="thin"/>
      <right style="thin"/>
      <top style="medium"/>
      <bottom/>
    </border>
    <border>
      <left style="thin"/>
      <right style="thin"/>
      <top/>
      <bottom style="thin"/>
    </border>
    <border>
      <left/>
      <right/>
      <top/>
      <bottom style="thin"/>
    </border>
    <border>
      <left style="medium"/>
      <right style="thin"/>
      <top/>
      <bottom style="medium"/>
    </border>
    <border>
      <left style="medium"/>
      <right/>
      <top/>
      <bottom/>
    </border>
    <border>
      <left/>
      <right style="medium"/>
      <top/>
      <bottom/>
    </border>
    <border>
      <left style="thin"/>
      <right style="medium"/>
      <top/>
      <bottom/>
    </border>
    <border>
      <left style="thin"/>
      <right style="medium"/>
      <top style="thin"/>
      <bottom/>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right style="thin"/>
      <top/>
      <bottom style="thin"/>
    </border>
    <border>
      <left style="medium"/>
      <right style="medium"/>
      <top style="medium"/>
      <bottom style="medium"/>
    </border>
    <border>
      <left/>
      <right/>
      <top/>
      <bottom style="medium"/>
    </border>
    <border>
      <left/>
      <right/>
      <top/>
      <bottom style="double"/>
    </border>
    <border>
      <left style="thin"/>
      <right/>
      <top/>
      <bottom style="thin"/>
    </border>
    <border>
      <left/>
      <right/>
      <top style="medium"/>
      <bottom style="medium"/>
    </border>
    <border>
      <left style="medium"/>
      <right style="thin"/>
      <top style="medium"/>
      <bottom/>
    </border>
    <border>
      <left style="thin"/>
      <right style="medium"/>
      <top style="medium"/>
      <bottom/>
    </border>
    <border>
      <left style="medium"/>
      <right style="medium"/>
      <top/>
      <bottom style="medium"/>
    </border>
    <border>
      <left/>
      <right/>
      <top style="thin"/>
      <bottom style="thin"/>
    </border>
    <border>
      <left/>
      <right/>
      <top/>
      <bottom style="double">
        <color indexed="10"/>
      </bottom>
    </border>
    <border>
      <left/>
      <right/>
      <top style="double">
        <color indexed="10"/>
      </top>
      <bottom style="double">
        <color indexed="10"/>
      </bottom>
    </border>
  </borders>
  <cellStyleXfs count="4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8" fontId="40"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37" fontId="3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7">
      <alignment/>
      <protection/>
    </xf>
    <xf numFmtId="0" fontId="0" fillId="0" borderId="7">
      <alignment/>
      <protection/>
    </xf>
    <xf numFmtId="0" fontId="0" fillId="0" borderId="7">
      <alignment/>
      <protection/>
    </xf>
    <xf numFmtId="0" fontId="1" fillId="0" borderId="0">
      <alignment/>
      <protection/>
    </xf>
    <xf numFmtId="0" fontId="40" fillId="0" borderId="0">
      <alignment/>
      <protection/>
    </xf>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0" fontId="16" fillId="20"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445">
    <xf numFmtId="0" fontId="0" fillId="0" borderId="0" xfId="0" applyAlignment="1">
      <alignment/>
    </xf>
    <xf numFmtId="0" fontId="0" fillId="0" borderId="11" xfId="0" applyBorder="1" applyAlignment="1">
      <alignment/>
    </xf>
    <xf numFmtId="44" fontId="0" fillId="0" borderId="0" xfId="255" applyFont="1" applyAlignment="1">
      <alignment/>
    </xf>
    <xf numFmtId="44" fontId="0" fillId="0" borderId="12" xfId="255" applyFont="1" applyBorder="1" applyAlignment="1">
      <alignment/>
    </xf>
    <xf numFmtId="44" fontId="0" fillId="0" borderId="13" xfId="255" applyFont="1" applyBorder="1" applyAlignment="1">
      <alignment/>
    </xf>
    <xf numFmtId="0" fontId="3" fillId="0" borderId="11" xfId="0" applyFont="1" applyBorder="1" applyAlignment="1">
      <alignment horizontal="right"/>
    </xf>
    <xf numFmtId="44" fontId="0" fillId="22" borderId="12" xfId="255" applyFont="1" applyFill="1" applyBorder="1" applyAlignment="1">
      <alignment/>
    </xf>
    <xf numFmtId="44" fontId="0" fillId="0" borderId="11" xfId="255" applyFont="1" applyBorder="1" applyAlignment="1">
      <alignment/>
    </xf>
    <xf numFmtId="0" fontId="0" fillId="0" borderId="11" xfId="0" applyBorder="1" applyAlignment="1">
      <alignment horizontal="right"/>
    </xf>
    <xf numFmtId="0" fontId="0" fillId="0" borderId="0" xfId="0" applyFill="1" applyAlignment="1">
      <alignment/>
    </xf>
    <xf numFmtId="164" fontId="0" fillId="24" borderId="11" xfId="231" applyNumberFormat="1" applyFont="1" applyFill="1" applyBorder="1" applyAlignment="1">
      <alignment/>
    </xf>
    <xf numFmtId="0" fontId="3" fillId="24" borderId="11" xfId="0" applyFont="1" applyFill="1" applyBorder="1" applyAlignment="1">
      <alignment/>
    </xf>
    <xf numFmtId="44" fontId="0" fillId="24" borderId="11" xfId="255" applyFont="1" applyFill="1" applyBorder="1" applyAlignment="1">
      <alignment/>
    </xf>
    <xf numFmtId="0" fontId="3" fillId="24" borderId="11" xfId="0" applyFont="1" applyFill="1" applyBorder="1" applyAlignment="1">
      <alignment horizontal="right"/>
    </xf>
    <xf numFmtId="44" fontId="0" fillId="24" borderId="12" xfId="255" applyFont="1" applyFill="1" applyBorder="1" applyAlignment="1">
      <alignment/>
    </xf>
    <xf numFmtId="164" fontId="3" fillId="24" borderId="11" xfId="231" applyNumberFormat="1" applyFont="1" applyFill="1" applyBorder="1" applyAlignment="1">
      <alignment/>
    </xf>
    <xf numFmtId="44" fontId="3" fillId="24" borderId="11" xfId="255" applyFont="1" applyFill="1" applyBorder="1" applyAlignment="1">
      <alignment/>
    </xf>
    <xf numFmtId="0" fontId="0" fillId="24" borderId="11" xfId="0" applyFill="1" applyBorder="1" applyAlignment="1">
      <alignment/>
    </xf>
    <xf numFmtId="0" fontId="3" fillId="24" borderId="11" xfId="0" applyFont="1" applyFill="1" applyBorder="1" applyAlignment="1">
      <alignment horizontal="left"/>
    </xf>
    <xf numFmtId="164" fontId="0" fillId="22" borderId="11" xfId="231" applyNumberFormat="1" applyFont="1" applyFill="1" applyBorder="1" applyAlignment="1">
      <alignment/>
    </xf>
    <xf numFmtId="0" fontId="0" fillId="22" borderId="11" xfId="0" applyFill="1" applyBorder="1" applyAlignment="1">
      <alignment/>
    </xf>
    <xf numFmtId="0" fontId="0" fillId="22" borderId="11" xfId="0" applyFill="1" applyBorder="1" applyAlignment="1">
      <alignment horizontal="right"/>
    </xf>
    <xf numFmtId="44" fontId="0" fillId="22" borderId="11" xfId="255" applyFont="1" applyFill="1" applyBorder="1" applyAlignment="1">
      <alignment/>
    </xf>
    <xf numFmtId="44" fontId="3" fillId="22" borderId="11" xfId="255" applyFont="1" applyFill="1" applyBorder="1" applyAlignment="1">
      <alignment horizontal="right"/>
    </xf>
    <xf numFmtId="0" fontId="3" fillId="22" borderId="11" xfId="0" applyFont="1" applyFill="1" applyBorder="1" applyAlignment="1">
      <alignment/>
    </xf>
    <xf numFmtId="164" fontId="3" fillId="22" borderId="11" xfId="231" applyNumberFormat="1" applyFont="1" applyFill="1" applyBorder="1" applyAlignment="1">
      <alignment/>
    </xf>
    <xf numFmtId="0" fontId="3" fillId="22" borderId="11" xfId="0" applyFont="1" applyFill="1" applyBorder="1" applyAlignment="1">
      <alignment horizontal="right"/>
    </xf>
    <xf numFmtId="44" fontId="3" fillId="22" borderId="11" xfId="255" applyFont="1" applyFill="1" applyBorder="1" applyAlignment="1">
      <alignment/>
    </xf>
    <xf numFmtId="0" fontId="0" fillId="0" borderId="0" xfId="0" applyAlignment="1" applyProtection="1">
      <alignment/>
      <protection/>
    </xf>
    <xf numFmtId="44" fontId="0" fillId="0" borderId="0" xfId="0" applyNumberFormat="1" applyAlignment="1" applyProtection="1">
      <alignment/>
      <protection/>
    </xf>
    <xf numFmtId="44" fontId="0" fillId="0" borderId="0" xfId="0" applyNumberFormat="1" applyAlignment="1">
      <alignment/>
    </xf>
    <xf numFmtId="0" fontId="3" fillId="0" borderId="0" xfId="0" applyFont="1" applyAlignment="1">
      <alignment/>
    </xf>
    <xf numFmtId="40" fontId="0" fillId="0" borderId="0" xfId="0" applyNumberFormat="1" applyAlignment="1">
      <alignment/>
    </xf>
    <xf numFmtId="0" fontId="3" fillId="0" borderId="0" xfId="0" applyFont="1" applyBorder="1" applyAlignment="1">
      <alignment/>
    </xf>
    <xf numFmtId="0" fontId="0" fillId="0" borderId="0" xfId="0" applyBorder="1" applyAlignment="1">
      <alignment/>
    </xf>
    <xf numFmtId="0" fontId="3" fillId="0" borderId="0" xfId="0" applyFont="1" applyBorder="1" applyAlignment="1">
      <alignment horizontal="right"/>
    </xf>
    <xf numFmtId="49" fontId="0" fillId="0" borderId="11" xfId="0" applyNumberFormat="1" applyFont="1" applyBorder="1" applyAlignment="1">
      <alignment/>
    </xf>
    <xf numFmtId="0" fontId="3" fillId="0" borderId="14" xfId="0" applyFont="1" applyBorder="1" applyAlignment="1">
      <alignment/>
    </xf>
    <xf numFmtId="0" fontId="0" fillId="0" borderId="15" xfId="0" applyBorder="1" applyAlignment="1">
      <alignment/>
    </xf>
    <xf numFmtId="0" fontId="3" fillId="0" borderId="15" xfId="0" applyFont="1" applyBorder="1" applyAlignment="1">
      <alignment horizontal="right"/>
    </xf>
    <xf numFmtId="0" fontId="0" fillId="0" borderId="16" xfId="0" applyBorder="1" applyAlignment="1">
      <alignment/>
    </xf>
    <xf numFmtId="0" fontId="3" fillId="0" borderId="17" xfId="0" applyFont="1" applyBorder="1" applyAlignment="1">
      <alignment/>
    </xf>
    <xf numFmtId="0" fontId="0" fillId="0" borderId="18" xfId="0" applyBorder="1" applyAlignment="1">
      <alignment/>
    </xf>
    <xf numFmtId="0" fontId="3" fillId="0" borderId="19" xfId="0" applyFont="1" applyBorder="1" applyAlignment="1">
      <alignment/>
    </xf>
    <xf numFmtId="0" fontId="3" fillId="0" borderId="20" xfId="0" applyFont="1" applyBorder="1" applyAlignment="1">
      <alignment horizontal="right"/>
    </xf>
    <xf numFmtId="165" fontId="0" fillId="0" borderId="11" xfId="255" applyNumberFormat="1" applyFont="1" applyBorder="1" applyAlignment="1">
      <alignment/>
    </xf>
    <xf numFmtId="165" fontId="0" fillId="0" borderId="21" xfId="255" applyNumberFormat="1" applyFont="1" applyBorder="1" applyAlignment="1">
      <alignment/>
    </xf>
    <xf numFmtId="165" fontId="0" fillId="0" borderId="20" xfId="255" applyNumberFormat="1" applyFont="1" applyBorder="1" applyAlignment="1">
      <alignment/>
    </xf>
    <xf numFmtId="44" fontId="0" fillId="22" borderId="22" xfId="255" applyFont="1" applyFill="1" applyBorder="1" applyAlignment="1">
      <alignment/>
    </xf>
    <xf numFmtId="165" fontId="0" fillId="0" borderId="0" xfId="255" applyNumberFormat="1" applyFont="1" applyBorder="1" applyAlignment="1">
      <alignment/>
    </xf>
    <xf numFmtId="0" fontId="0" fillId="22" borderId="23" xfId="0" applyFill="1" applyBorder="1" applyAlignment="1">
      <alignment/>
    </xf>
    <xf numFmtId="44" fontId="0" fillId="22" borderId="23" xfId="255" applyFont="1" applyFill="1" applyBorder="1" applyAlignment="1">
      <alignment horizontal="right"/>
    </xf>
    <xf numFmtId="165" fontId="0" fillId="0" borderId="0" xfId="255" applyNumberFormat="1" applyFont="1" applyAlignment="1">
      <alignment/>
    </xf>
    <xf numFmtId="164" fontId="0" fillId="0" borderId="0" xfId="231" applyNumberFormat="1" applyFont="1" applyAlignment="1">
      <alignment/>
    </xf>
    <xf numFmtId="0" fontId="3" fillId="24" borderId="11" xfId="0" applyFont="1" applyFill="1" applyBorder="1" applyAlignment="1">
      <alignment horizontal="center" wrapText="1"/>
    </xf>
    <xf numFmtId="44" fontId="0" fillId="0" borderId="0" xfId="255" applyAlignment="1">
      <alignment/>
    </xf>
    <xf numFmtId="0" fontId="0" fillId="0" borderId="0" xfId="0" applyAlignment="1">
      <alignment wrapText="1"/>
    </xf>
    <xf numFmtId="0" fontId="0" fillId="22" borderId="24" xfId="0" applyFill="1" applyBorder="1" applyAlignment="1">
      <alignment/>
    </xf>
    <xf numFmtId="0" fontId="0" fillId="22" borderId="12" xfId="0" applyFill="1" applyBorder="1" applyAlignment="1">
      <alignment/>
    </xf>
    <xf numFmtId="44" fontId="0" fillId="22" borderId="11" xfId="0" applyNumberFormat="1" applyFill="1" applyBorder="1" applyAlignment="1" applyProtection="1">
      <alignment/>
      <protection/>
    </xf>
    <xf numFmtId="164" fontId="0" fillId="22" borderId="11" xfId="231" applyNumberFormat="1" applyFont="1" applyFill="1" applyBorder="1" applyAlignment="1">
      <alignment/>
    </xf>
    <xf numFmtId="164" fontId="0" fillId="0" borderId="0" xfId="231" applyNumberFormat="1" applyFont="1" applyBorder="1" applyAlignment="1">
      <alignment/>
    </xf>
    <xf numFmtId="164" fontId="3" fillId="24" borderId="25" xfId="231" applyNumberFormat="1" applyFont="1" applyFill="1" applyBorder="1" applyAlignment="1">
      <alignment/>
    </xf>
    <xf numFmtId="0" fontId="3" fillId="24" borderId="25" xfId="0" applyFont="1" applyFill="1" applyBorder="1" applyAlignment="1">
      <alignment/>
    </xf>
    <xf numFmtId="44" fontId="3" fillId="24" borderId="25" xfId="255" applyFont="1" applyFill="1" applyBorder="1" applyAlignment="1">
      <alignment/>
    </xf>
    <xf numFmtId="164" fontId="0" fillId="0" borderId="26" xfId="231" applyNumberFormat="1" applyFont="1" applyBorder="1" applyAlignment="1">
      <alignment/>
    </xf>
    <xf numFmtId="0" fontId="0" fillId="0" borderId="26" xfId="0" applyBorder="1" applyAlignment="1">
      <alignment/>
    </xf>
    <xf numFmtId="165" fontId="0" fillId="0" borderId="0" xfId="0" applyNumberFormat="1" applyAlignment="1">
      <alignment/>
    </xf>
    <xf numFmtId="0" fontId="0" fillId="22" borderId="0" xfId="0" applyFill="1" applyAlignment="1">
      <alignment/>
    </xf>
    <xf numFmtId="0" fontId="20" fillId="24" borderId="11" xfId="0" applyFont="1" applyFill="1" applyBorder="1" applyAlignment="1">
      <alignment/>
    </xf>
    <xf numFmtId="0" fontId="0" fillId="0" borderId="11" xfId="0" applyFont="1" applyBorder="1" applyAlignment="1" quotePrefix="1">
      <alignment/>
    </xf>
    <xf numFmtId="0" fontId="3" fillId="22" borderId="11" xfId="0" applyFont="1" applyFill="1" applyBorder="1" applyAlignment="1" applyProtection="1">
      <alignment/>
      <protection/>
    </xf>
    <xf numFmtId="44" fontId="0" fillId="22" borderId="11" xfId="255" applyFont="1" applyFill="1" applyBorder="1" applyAlignment="1">
      <alignment/>
    </xf>
    <xf numFmtId="44" fontId="0" fillId="22" borderId="12" xfId="255" applyFont="1" applyFill="1" applyBorder="1" applyAlignment="1">
      <alignment/>
    </xf>
    <xf numFmtId="0" fontId="0" fillId="22" borderId="11" xfId="0" applyFont="1" applyFill="1" applyBorder="1" applyAlignment="1">
      <alignment horizontal="right"/>
    </xf>
    <xf numFmtId="44" fontId="0" fillId="22" borderId="12" xfId="255" applyFont="1" applyFill="1" applyBorder="1" applyAlignment="1">
      <alignment horizontal="right"/>
    </xf>
    <xf numFmtId="44" fontId="0" fillId="22" borderId="11" xfId="255" applyFont="1" applyFill="1" applyBorder="1" applyAlignment="1">
      <alignment horizontal="right"/>
    </xf>
    <xf numFmtId="165" fontId="3" fillId="22" borderId="11" xfId="0" applyNumberFormat="1" applyFont="1" applyFill="1" applyBorder="1" applyAlignment="1">
      <alignment/>
    </xf>
    <xf numFmtId="164" fontId="3" fillId="22" borderId="27" xfId="231" applyNumberFormat="1" applyFont="1" applyFill="1" applyBorder="1" applyAlignment="1">
      <alignment/>
    </xf>
    <xf numFmtId="0" fontId="3" fillId="22" borderId="23" xfId="0" applyFont="1" applyFill="1" applyBorder="1" applyAlignment="1">
      <alignment/>
    </xf>
    <xf numFmtId="44" fontId="3" fillId="22" borderId="23" xfId="255" applyFont="1" applyFill="1" applyBorder="1" applyAlignment="1">
      <alignment horizontal="right"/>
    </xf>
    <xf numFmtId="44" fontId="3" fillId="22" borderId="22" xfId="255" applyFont="1" applyFill="1" applyBorder="1" applyAlignment="1">
      <alignment/>
    </xf>
    <xf numFmtId="0" fontId="3" fillId="0" borderId="28" xfId="0" applyFont="1" applyBorder="1" applyAlignment="1">
      <alignment/>
    </xf>
    <xf numFmtId="165" fontId="0" fillId="0" borderId="29" xfId="255" applyNumberFormat="1" applyFont="1" applyBorder="1" applyAlignment="1">
      <alignment/>
    </xf>
    <xf numFmtId="164" fontId="3" fillId="24" borderId="17" xfId="231" applyNumberFormat="1" applyFont="1" applyFill="1" applyBorder="1" applyAlignment="1">
      <alignment/>
    </xf>
    <xf numFmtId="44" fontId="0" fillId="0" borderId="30" xfId="255" applyFont="1" applyBorder="1" applyAlignment="1">
      <alignment/>
    </xf>
    <xf numFmtId="44" fontId="0" fillId="0" borderId="31" xfId="255" applyFont="1" applyBorder="1" applyAlignment="1">
      <alignment/>
    </xf>
    <xf numFmtId="0" fontId="0" fillId="22" borderId="11" xfId="0" applyFont="1" applyFill="1" applyBorder="1" applyAlignment="1">
      <alignment/>
    </xf>
    <xf numFmtId="165" fontId="0" fillId="0" borderId="11" xfId="255" applyNumberFormat="1" applyFont="1" applyBorder="1" applyAlignment="1">
      <alignment horizontal="center" wrapText="1"/>
    </xf>
    <xf numFmtId="6" fontId="21" fillId="0" borderId="0" xfId="0" applyNumberFormat="1" applyFont="1" applyBorder="1" applyAlignment="1">
      <alignment horizontal="center"/>
    </xf>
    <xf numFmtId="1" fontId="3" fillId="0" borderId="0" xfId="0" applyNumberFormat="1" applyFont="1" applyAlignment="1">
      <alignment/>
    </xf>
    <xf numFmtId="6" fontId="0" fillId="0" borderId="0" xfId="255" applyNumberFormat="1" applyFont="1" applyAlignment="1">
      <alignment/>
    </xf>
    <xf numFmtId="6" fontId="3" fillId="0" borderId="0" xfId="377" applyNumberFormat="1" applyFont="1" applyAlignment="1">
      <alignment/>
    </xf>
    <xf numFmtId="38" fontId="0" fillId="0" borderId="0" xfId="0" applyNumberFormat="1" applyAlignment="1">
      <alignment/>
    </xf>
    <xf numFmtId="0" fontId="3" fillId="24" borderId="32" xfId="0" applyFont="1" applyFill="1" applyBorder="1" applyAlignment="1">
      <alignment/>
    </xf>
    <xf numFmtId="6" fontId="0" fillId="0" borderId="0" xfId="0" applyNumberFormat="1" applyAlignment="1">
      <alignment/>
    </xf>
    <xf numFmtId="40" fontId="21" fillId="0" borderId="0" xfId="0" applyNumberFormat="1" applyFont="1" applyBorder="1" applyAlignment="1">
      <alignment horizontal="center"/>
    </xf>
    <xf numFmtId="0" fontId="0" fillId="0" borderId="0" xfId="0" applyFont="1" applyAlignment="1">
      <alignment/>
    </xf>
    <xf numFmtId="0" fontId="21" fillId="0" borderId="0" xfId="0" applyFont="1" applyBorder="1" applyAlignment="1">
      <alignment horizontal="left"/>
    </xf>
    <xf numFmtId="40" fontId="3" fillId="0" borderId="0" xfId="0" applyNumberFormat="1" applyFont="1" applyAlignment="1">
      <alignment/>
    </xf>
    <xf numFmtId="40" fontId="3" fillId="0" borderId="0" xfId="377" applyNumberFormat="1" applyFont="1" applyAlignment="1">
      <alignment/>
    </xf>
    <xf numFmtId="44" fontId="0" fillId="24" borderId="13" xfId="255" applyFont="1" applyFill="1" applyBorder="1" applyAlignment="1">
      <alignment/>
    </xf>
    <xf numFmtId="40" fontId="0" fillId="0" borderId="26" xfId="0" applyNumberFormat="1" applyBorder="1" applyAlignment="1">
      <alignment/>
    </xf>
    <xf numFmtId="0" fontId="0" fillId="0" borderId="32" xfId="0" applyFont="1" applyBorder="1" applyAlignment="1">
      <alignment/>
    </xf>
    <xf numFmtId="165" fontId="0" fillId="0" borderId="33" xfId="255" applyNumberFormat="1" applyFont="1" applyBorder="1" applyAlignment="1">
      <alignment horizontal="center" wrapText="1"/>
    </xf>
    <xf numFmtId="165" fontId="3" fillId="22" borderId="25" xfId="255" applyNumberFormat="1" applyFont="1" applyFill="1" applyBorder="1" applyAlignment="1">
      <alignment/>
    </xf>
    <xf numFmtId="0" fontId="3" fillId="0" borderId="34" xfId="0" applyFont="1" applyBorder="1" applyAlignment="1">
      <alignment/>
    </xf>
    <xf numFmtId="6" fontId="3" fillId="0" borderId="35" xfId="0" applyNumberFormat="1" applyFont="1" applyBorder="1" applyAlignment="1">
      <alignment/>
    </xf>
    <xf numFmtId="0" fontId="3" fillId="22" borderId="0" xfId="0" applyFont="1" applyFill="1" applyAlignment="1">
      <alignment/>
    </xf>
    <xf numFmtId="40" fontId="0" fillId="22" borderId="0" xfId="0" applyNumberFormat="1" applyFill="1" applyAlignment="1">
      <alignment/>
    </xf>
    <xf numFmtId="6" fontId="0" fillId="22" borderId="26" xfId="0" applyNumberFormat="1" applyFill="1" applyBorder="1" applyAlignment="1">
      <alignment/>
    </xf>
    <xf numFmtId="40" fontId="0" fillId="22" borderId="26" xfId="0" applyNumberFormat="1" applyFill="1" applyBorder="1" applyAlignment="1">
      <alignment/>
    </xf>
    <xf numFmtId="49" fontId="3" fillId="0" borderId="0" xfId="0" applyNumberFormat="1" applyFont="1" applyFill="1" applyBorder="1" applyAlignment="1">
      <alignment/>
    </xf>
    <xf numFmtId="0" fontId="3" fillId="0" borderId="32" xfId="0" applyFont="1" applyBorder="1" applyAlignment="1">
      <alignment/>
    </xf>
    <xf numFmtId="40" fontId="0" fillId="0" borderId="33" xfId="0" applyNumberFormat="1" applyBorder="1" applyAlignment="1">
      <alignment/>
    </xf>
    <xf numFmtId="40" fontId="0" fillId="0" borderId="35" xfId="0" applyNumberFormat="1" applyBorder="1" applyAlignment="1">
      <alignment/>
    </xf>
    <xf numFmtId="3" fontId="0" fillId="0" borderId="33" xfId="0" applyNumberFormat="1" applyFont="1" applyBorder="1" applyAlignment="1">
      <alignment horizontal="right" wrapText="1"/>
    </xf>
    <xf numFmtId="0" fontId="3" fillId="22" borderId="32" xfId="0" applyFont="1" applyFill="1" applyBorder="1" applyAlignment="1">
      <alignment/>
    </xf>
    <xf numFmtId="0" fontId="0" fillId="0" borderId="34" xfId="0" applyFont="1" applyBorder="1" applyAlignment="1">
      <alignment/>
    </xf>
    <xf numFmtId="165" fontId="3" fillId="22" borderId="33" xfId="255" applyNumberFormat="1" applyFont="1" applyFill="1" applyBorder="1" applyAlignment="1">
      <alignment/>
    </xf>
    <xf numFmtId="0" fontId="0" fillId="0" borderId="36" xfId="0" applyFont="1" applyBorder="1" applyAlignment="1">
      <alignment/>
    </xf>
    <xf numFmtId="165" fontId="0" fillId="0" borderId="26" xfId="0" applyNumberFormat="1" applyBorder="1" applyAlignment="1">
      <alignment/>
    </xf>
    <xf numFmtId="0" fontId="0" fillId="0" borderId="0" xfId="0" applyAlignment="1">
      <alignment horizontal="center"/>
    </xf>
    <xf numFmtId="0" fontId="3" fillId="24" borderId="32" xfId="0" applyFont="1" applyFill="1" applyBorder="1" applyAlignment="1">
      <alignment horizontal="center" wrapText="1"/>
    </xf>
    <xf numFmtId="0" fontId="0" fillId="0" borderId="0" xfId="0" applyAlignment="1">
      <alignment horizontal="center" wrapText="1"/>
    </xf>
    <xf numFmtId="0" fontId="3" fillId="24" borderId="11" xfId="0" applyFont="1" applyFill="1" applyBorder="1" applyAlignment="1">
      <alignment horizontal="center"/>
    </xf>
    <xf numFmtId="0" fontId="3" fillId="24" borderId="32" xfId="0" applyFont="1" applyFill="1" applyBorder="1" applyAlignment="1">
      <alignment horizontal="center"/>
    </xf>
    <xf numFmtId="0" fontId="3" fillId="0" borderId="35" xfId="0" applyFont="1" applyBorder="1" applyAlignment="1">
      <alignment/>
    </xf>
    <xf numFmtId="165" fontId="0" fillId="0" borderId="34" xfId="255" applyNumberFormat="1" applyFont="1" applyBorder="1" applyAlignment="1">
      <alignment/>
    </xf>
    <xf numFmtId="40" fontId="0" fillId="0" borderId="0" xfId="0" applyNumberFormat="1" applyBorder="1" applyAlignment="1">
      <alignment/>
    </xf>
    <xf numFmtId="165" fontId="0" fillId="0" borderId="11" xfId="255" applyNumberFormat="1" applyBorder="1" applyAlignment="1">
      <alignment/>
    </xf>
    <xf numFmtId="165" fontId="0" fillId="0" borderId="18" xfId="255" applyNumberFormat="1" applyBorder="1" applyAlignment="1">
      <alignment/>
    </xf>
    <xf numFmtId="0" fontId="3" fillId="0" borderId="0" xfId="0" applyFont="1" applyAlignment="1">
      <alignment horizontal="right"/>
    </xf>
    <xf numFmtId="0" fontId="23" fillId="24" borderId="11" xfId="0" applyFont="1" applyFill="1" applyBorder="1" applyAlignment="1">
      <alignment horizontal="center" wrapText="1"/>
    </xf>
    <xf numFmtId="164" fontId="0" fillId="0" borderId="11" xfId="231" applyNumberFormat="1" applyBorder="1" applyAlignment="1">
      <alignment/>
    </xf>
    <xf numFmtId="44" fontId="0" fillId="0" borderId="11" xfId="255" applyBorder="1" applyAlignment="1">
      <alignment/>
    </xf>
    <xf numFmtId="44" fontId="0" fillId="0" borderId="12" xfId="255" applyBorder="1" applyAlignment="1">
      <alignment/>
    </xf>
    <xf numFmtId="164" fontId="0" fillId="22" borderId="11" xfId="231" applyNumberFormat="1" applyFill="1" applyBorder="1" applyAlignment="1">
      <alignment/>
    </xf>
    <xf numFmtId="44" fontId="0" fillId="22" borderId="12" xfId="255" applyFill="1" applyBorder="1" applyAlignment="1">
      <alignment/>
    </xf>
    <xf numFmtId="10" fontId="0" fillId="0" borderId="0" xfId="0" applyNumberFormat="1" applyAlignment="1">
      <alignment/>
    </xf>
    <xf numFmtId="168" fontId="0" fillId="0" borderId="0" xfId="231" applyNumberFormat="1" applyAlignment="1">
      <alignment/>
    </xf>
    <xf numFmtId="165" fontId="0" fillId="24" borderId="11" xfId="255" applyNumberFormat="1" applyFill="1" applyBorder="1" applyAlignment="1">
      <alignment/>
    </xf>
    <xf numFmtId="43" fontId="0" fillId="24" borderId="11" xfId="231" applyNumberFormat="1" applyFill="1" applyBorder="1" applyAlignment="1">
      <alignment/>
    </xf>
    <xf numFmtId="44" fontId="0" fillId="22" borderId="11" xfId="255" applyFill="1" applyBorder="1" applyAlignment="1">
      <alignment/>
    </xf>
    <xf numFmtId="6" fontId="0" fillId="24" borderId="11" xfId="255" applyNumberFormat="1" applyFill="1" applyBorder="1" applyAlignment="1">
      <alignment/>
    </xf>
    <xf numFmtId="0" fontId="0" fillId="0" borderId="0" xfId="0" applyFont="1" applyAlignment="1">
      <alignment horizontal="center"/>
    </xf>
    <xf numFmtId="40" fontId="0" fillId="0" borderId="0" xfId="0" applyNumberFormat="1" applyFont="1" applyAlignment="1">
      <alignment horizontal="center"/>
    </xf>
    <xf numFmtId="6" fontId="0" fillId="0" borderId="0" xfId="0" applyNumberFormat="1" applyFont="1" applyAlignment="1">
      <alignment horizontal="center"/>
    </xf>
    <xf numFmtId="6" fontId="0" fillId="0" borderId="0" xfId="231" applyNumberFormat="1" applyFont="1" applyAlignment="1">
      <alignment/>
    </xf>
    <xf numFmtId="164" fontId="3" fillId="0" borderId="34" xfId="231" applyNumberFormat="1" applyFont="1" applyBorder="1" applyAlignment="1">
      <alignment horizontal="centerContinuous"/>
    </xf>
    <xf numFmtId="0" fontId="0" fillId="0" borderId="35" xfId="0" applyBorder="1" applyAlignment="1">
      <alignment horizontal="centerContinuous"/>
    </xf>
    <xf numFmtId="0" fontId="3" fillId="0" borderId="11" xfId="0" applyFont="1" applyBorder="1" applyAlignment="1">
      <alignment horizontal="center"/>
    </xf>
    <xf numFmtId="40" fontId="3" fillId="0" borderId="11" xfId="0" applyNumberFormat="1" applyFont="1" applyBorder="1" applyAlignment="1">
      <alignment horizontal="center"/>
    </xf>
    <xf numFmtId="6" fontId="3" fillId="0" borderId="11" xfId="255" applyNumberFormat="1" applyFont="1" applyBorder="1" applyAlignment="1">
      <alignment horizontal="center"/>
    </xf>
    <xf numFmtId="1" fontId="3" fillId="0" borderId="37" xfId="0" applyNumberFormat="1" applyFont="1" applyBorder="1" applyAlignment="1">
      <alignment horizontal="center"/>
    </xf>
    <xf numFmtId="40" fontId="3" fillId="0" borderId="0" xfId="0" applyNumberFormat="1" applyFont="1" applyBorder="1" applyAlignment="1">
      <alignment/>
    </xf>
    <xf numFmtId="6" fontId="0" fillId="0" borderId="0" xfId="255" applyNumberFormat="1" applyFont="1" applyBorder="1" applyAlignment="1">
      <alignment/>
    </xf>
    <xf numFmtId="6" fontId="0" fillId="0" borderId="0" xfId="231" applyNumberFormat="1" applyFont="1" applyBorder="1" applyAlignment="1">
      <alignment/>
    </xf>
    <xf numFmtId="40" fontId="0" fillId="0" borderId="38" xfId="0" applyNumberFormat="1" applyBorder="1" applyAlignment="1">
      <alignment/>
    </xf>
    <xf numFmtId="40" fontId="3" fillId="0" borderId="26" xfId="0" applyNumberFormat="1" applyFont="1" applyBorder="1" applyAlignment="1">
      <alignment/>
    </xf>
    <xf numFmtId="6" fontId="0" fillId="0" borderId="26" xfId="255" applyNumberFormat="1" applyFont="1" applyBorder="1" applyAlignment="1">
      <alignment/>
    </xf>
    <xf numFmtId="6" fontId="0" fillId="0" borderId="26" xfId="231" applyNumberFormat="1" applyFont="1" applyBorder="1" applyAlignment="1">
      <alignment/>
    </xf>
    <xf numFmtId="40" fontId="0" fillId="0" borderId="39" xfId="0" applyNumberFormat="1" applyBorder="1" applyAlignment="1">
      <alignment/>
    </xf>
    <xf numFmtId="164" fontId="3" fillId="0" borderId="32" xfId="231" applyNumberFormat="1" applyFont="1" applyBorder="1" applyAlignment="1">
      <alignment horizontal="centerContinuous"/>
    </xf>
    <xf numFmtId="0" fontId="0" fillId="0" borderId="33" xfId="0" applyBorder="1" applyAlignment="1">
      <alignment horizontal="centerContinuous"/>
    </xf>
    <xf numFmtId="40" fontId="3" fillId="0" borderId="11" xfId="0" applyNumberFormat="1" applyFont="1" applyBorder="1" applyAlignment="1">
      <alignment/>
    </xf>
    <xf numFmtId="1" fontId="3" fillId="0" borderId="11" xfId="0" applyNumberFormat="1" applyFont="1" applyBorder="1" applyAlignment="1">
      <alignment horizontal="center"/>
    </xf>
    <xf numFmtId="6" fontId="3" fillId="0" borderId="11" xfId="377" applyNumberFormat="1" applyFont="1" applyBorder="1" applyAlignment="1">
      <alignment horizontal="center"/>
    </xf>
    <xf numFmtId="40" fontId="3" fillId="0" borderId="11" xfId="377" applyNumberFormat="1" applyFont="1" applyBorder="1" applyAlignment="1">
      <alignment/>
    </xf>
    <xf numFmtId="0" fontId="26" fillId="0" borderId="0" xfId="0" applyFont="1" applyBorder="1" applyAlignment="1">
      <alignment/>
    </xf>
    <xf numFmtId="0" fontId="2" fillId="0" borderId="0" xfId="0" applyFont="1" applyAlignment="1">
      <alignment/>
    </xf>
    <xf numFmtId="0" fontId="2" fillId="0" borderId="0" xfId="0" applyFont="1" applyAlignment="1">
      <alignment/>
    </xf>
    <xf numFmtId="44" fontId="2" fillId="0" borderId="0" xfId="0" applyNumberFormat="1" applyFont="1" applyAlignment="1">
      <alignment/>
    </xf>
    <xf numFmtId="2" fontId="29" fillId="0" borderId="0" xfId="255" applyNumberFormat="1" applyFont="1" applyBorder="1" applyAlignment="1">
      <alignment horizontal="center" wrapText="1"/>
    </xf>
    <xf numFmtId="165" fontId="29" fillId="0" borderId="0" xfId="255" applyNumberFormat="1" applyFont="1" applyBorder="1" applyAlignment="1">
      <alignment horizontal="center" wrapText="1"/>
    </xf>
    <xf numFmtId="2" fontId="0" fillId="0" borderId="0" xfId="255" applyNumberFormat="1" applyFont="1" applyBorder="1" applyAlignment="1">
      <alignment horizontal="center"/>
    </xf>
    <xf numFmtId="2" fontId="31" fillId="0" borderId="0" xfId="255" applyNumberFormat="1" applyFont="1" applyBorder="1" applyAlignment="1">
      <alignment horizontal="center" wrapText="1"/>
    </xf>
    <xf numFmtId="165" fontId="31" fillId="0" borderId="0" xfId="255" applyNumberFormat="1" applyFont="1" applyBorder="1" applyAlignment="1">
      <alignment horizontal="center" vertical="top" wrapText="1"/>
    </xf>
    <xf numFmtId="165" fontId="29" fillId="0" borderId="0" xfId="255" applyNumberFormat="1" applyFont="1" applyBorder="1" applyAlignment="1">
      <alignment wrapText="1"/>
    </xf>
    <xf numFmtId="44" fontId="0" fillId="0" borderId="11" xfId="255" applyFont="1" applyBorder="1" applyAlignment="1">
      <alignment horizontal="right"/>
    </xf>
    <xf numFmtId="44" fontId="0" fillId="22" borderId="11" xfId="255" applyFont="1" applyFill="1" applyBorder="1" applyAlignment="1">
      <alignment horizontal="right"/>
    </xf>
    <xf numFmtId="0" fontId="25" fillId="0" borderId="0" xfId="0" applyFont="1" applyAlignment="1">
      <alignment/>
    </xf>
    <xf numFmtId="164" fontId="0" fillId="0" borderId="11" xfId="231" applyNumberFormat="1" applyFill="1" applyBorder="1" applyAlignment="1">
      <alignment/>
    </xf>
    <xf numFmtId="44" fontId="0" fillId="0" borderId="12" xfId="255" applyFill="1" applyBorder="1" applyAlignment="1">
      <alignment/>
    </xf>
    <xf numFmtId="165" fontId="28" fillId="0" borderId="0" xfId="255" applyNumberFormat="1" applyFont="1" applyBorder="1" applyAlignment="1">
      <alignment horizontal="center"/>
    </xf>
    <xf numFmtId="165" fontId="0" fillId="0" borderId="0" xfId="255" applyNumberFormat="1" applyFont="1" applyBorder="1" applyAlignment="1">
      <alignment/>
    </xf>
    <xf numFmtId="2" fontId="2" fillId="0" borderId="0" xfId="255" applyNumberFormat="1" applyFont="1" applyBorder="1" applyAlignment="1">
      <alignment horizontal="center"/>
    </xf>
    <xf numFmtId="165" fontId="2" fillId="0" borderId="0" xfId="255" applyNumberFormat="1" applyFont="1" applyBorder="1" applyAlignment="1">
      <alignment/>
    </xf>
    <xf numFmtId="2" fontId="2" fillId="0" borderId="0" xfId="255" applyNumberFormat="1" applyFont="1" applyFill="1" applyBorder="1" applyAlignment="1" applyProtection="1">
      <alignment horizontal="center"/>
      <protection locked="0"/>
    </xf>
    <xf numFmtId="165" fontId="2" fillId="6" borderId="0" xfId="255" applyNumberFormat="1" applyFont="1" applyFill="1" applyBorder="1" applyAlignment="1">
      <alignment/>
    </xf>
    <xf numFmtId="2" fontId="2" fillId="0" borderId="0" xfId="255" applyNumberFormat="1" applyFont="1" applyBorder="1" applyAlignment="1">
      <alignment horizontal="center" wrapText="1"/>
    </xf>
    <xf numFmtId="44" fontId="2" fillId="0" borderId="0" xfId="255" applyFont="1" applyBorder="1" applyAlignment="1">
      <alignment/>
    </xf>
    <xf numFmtId="165" fontId="2" fillId="0" borderId="0" xfId="255" applyNumberFormat="1" applyFont="1" applyFill="1" applyBorder="1" applyAlignment="1" applyProtection="1">
      <alignment/>
      <protection locked="0"/>
    </xf>
    <xf numFmtId="165" fontId="37" fillId="0" borderId="40" xfId="255" applyNumberFormat="1" applyFont="1" applyBorder="1" applyAlignment="1">
      <alignment horizontal="center" wrapText="1"/>
    </xf>
    <xf numFmtId="165" fontId="28" fillId="0" borderId="40" xfId="255" applyNumberFormat="1" applyFont="1" applyBorder="1" applyAlignment="1">
      <alignment horizontal="center"/>
    </xf>
    <xf numFmtId="0" fontId="34" fillId="6" borderId="41" xfId="354" applyFont="1" applyFill="1" applyBorder="1" applyAlignment="1">
      <alignment horizontal="left" wrapText="1"/>
      <protection/>
    </xf>
    <xf numFmtId="39" fontId="34" fillId="6" borderId="41" xfId="255" applyNumberFormat="1" applyFont="1" applyFill="1" applyBorder="1" applyAlignment="1">
      <alignment horizontal="center" wrapText="1"/>
    </xf>
    <xf numFmtId="2" fontId="2" fillId="0" borderId="42" xfId="255" applyNumberFormat="1" applyFont="1" applyBorder="1" applyAlignment="1">
      <alignment horizontal="center"/>
    </xf>
    <xf numFmtId="165" fontId="2" fillId="0" borderId="42" xfId="255" applyNumberFormat="1" applyFont="1" applyBorder="1" applyAlignment="1">
      <alignment/>
    </xf>
    <xf numFmtId="165" fontId="2" fillId="0" borderId="42" xfId="255" applyNumberFormat="1" applyFont="1" applyFill="1" applyBorder="1" applyAlignment="1" applyProtection="1">
      <alignment/>
      <protection locked="0"/>
    </xf>
    <xf numFmtId="164" fontId="0" fillId="0" borderId="11" xfId="231" applyNumberFormat="1" applyBorder="1" applyAlignment="1" applyProtection="1">
      <alignment/>
      <protection locked="0"/>
    </xf>
    <xf numFmtId="0" fontId="0" fillId="0" borderId="11" xfId="0" applyBorder="1" applyAlignment="1" applyProtection="1">
      <alignment/>
      <protection locked="0"/>
    </xf>
    <xf numFmtId="44" fontId="0" fillId="0" borderId="11" xfId="255" applyBorder="1" applyAlignment="1" applyProtection="1">
      <alignment/>
      <protection locked="0"/>
    </xf>
    <xf numFmtId="0" fontId="3" fillId="0" borderId="11" xfId="0" applyFont="1" applyBorder="1" applyAlignment="1" applyProtection="1">
      <alignment horizontal="right"/>
      <protection hidden="1"/>
    </xf>
    <xf numFmtId="165" fontId="0" fillId="0" borderId="18" xfId="255" applyNumberFormat="1" applyBorder="1" applyAlignment="1" applyProtection="1">
      <alignment/>
      <protection hidden="1"/>
    </xf>
    <xf numFmtId="164" fontId="0" fillId="0" borderId="11" xfId="231" applyNumberFormat="1" applyFont="1" applyBorder="1" applyAlignment="1" applyProtection="1">
      <alignment/>
      <protection locked="0"/>
    </xf>
    <xf numFmtId="44" fontId="0" fillId="0" borderId="11" xfId="255" applyFont="1" applyBorder="1" applyAlignment="1" applyProtection="1">
      <alignment/>
      <protection locked="0"/>
    </xf>
    <xf numFmtId="44" fontId="3" fillId="24" borderId="11" xfId="255" applyFont="1" applyFill="1" applyBorder="1" applyAlignment="1">
      <alignment horizontal="center"/>
    </xf>
    <xf numFmtId="0" fontId="3" fillId="0" borderId="11" xfId="0" applyFont="1" applyBorder="1" applyAlignment="1" applyProtection="1">
      <alignment/>
      <protection locked="0"/>
    </xf>
    <xf numFmtId="165" fontId="0" fillId="0" borderId="20" xfId="255" applyNumberFormat="1" applyFont="1" applyBorder="1" applyAlignment="1">
      <alignment/>
    </xf>
    <xf numFmtId="165" fontId="0" fillId="0" borderId="21" xfId="255" applyNumberFormat="1" applyFont="1" applyBorder="1" applyAlignment="1">
      <alignment/>
    </xf>
    <xf numFmtId="164" fontId="0" fillId="0" borderId="11" xfId="231" applyNumberFormat="1" applyFont="1" applyBorder="1" applyAlignment="1" applyProtection="1">
      <alignment/>
      <protection locked="0"/>
    </xf>
    <xf numFmtId="44" fontId="0" fillId="0" borderId="11" xfId="255" applyFont="1" applyBorder="1" applyAlignment="1" applyProtection="1">
      <alignment/>
      <protection locked="0"/>
    </xf>
    <xf numFmtId="44" fontId="0" fillId="0" borderId="13" xfId="255" applyFont="1" applyBorder="1" applyAlignment="1">
      <alignment/>
    </xf>
    <xf numFmtId="44" fontId="0" fillId="0" borderId="12" xfId="255" applyFont="1" applyBorder="1" applyAlignment="1">
      <alignment/>
    </xf>
    <xf numFmtId="44" fontId="0" fillId="0" borderId="0" xfId="255" applyFont="1" applyAlignment="1">
      <alignment/>
    </xf>
    <xf numFmtId="164" fontId="0" fillId="0" borderId="17" xfId="231" applyNumberFormat="1" applyFont="1" applyBorder="1" applyAlignment="1" applyProtection="1">
      <alignment/>
      <protection locked="0"/>
    </xf>
    <xf numFmtId="44" fontId="0" fillId="0" borderId="12" xfId="255" applyFont="1" applyBorder="1" applyAlignment="1" applyProtection="1">
      <alignment/>
      <protection locked="0"/>
    </xf>
    <xf numFmtId="44" fontId="0" fillId="0" borderId="11" xfId="255" applyFont="1" applyBorder="1" applyAlignment="1">
      <alignment/>
    </xf>
    <xf numFmtId="164" fontId="0" fillId="22" borderId="11" xfId="231" applyNumberFormat="1" applyFont="1" applyFill="1" applyBorder="1" applyAlignment="1">
      <alignment/>
    </xf>
    <xf numFmtId="44" fontId="0" fillId="22" borderId="12" xfId="255" applyFont="1" applyFill="1" applyBorder="1" applyAlignment="1">
      <alignment/>
    </xf>
    <xf numFmtId="164" fontId="0" fillId="0" borderId="34" xfId="231" applyNumberFormat="1" applyFont="1" applyBorder="1" applyAlignment="1" applyProtection="1">
      <alignment wrapText="1"/>
      <protection locked="0"/>
    </xf>
    <xf numFmtId="0" fontId="0" fillId="0" borderId="36" xfId="0" applyBorder="1" applyAlignment="1">
      <alignment wrapText="1"/>
    </xf>
    <xf numFmtId="0" fontId="0" fillId="0" borderId="35"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37" xfId="0" applyBorder="1" applyAlignment="1">
      <alignment/>
    </xf>
    <xf numFmtId="0" fontId="0" fillId="0" borderId="0" xfId="0" applyAlignment="1">
      <alignment/>
    </xf>
    <xf numFmtId="0" fontId="0" fillId="0" borderId="38" xfId="0" applyBorder="1" applyAlignment="1">
      <alignment/>
    </xf>
    <xf numFmtId="0" fontId="0" fillId="0" borderId="43" xfId="0" applyBorder="1" applyAlignment="1">
      <alignment/>
    </xf>
    <xf numFmtId="0" fontId="0" fillId="0" borderId="26" xfId="0" applyBorder="1" applyAlignment="1">
      <alignment/>
    </xf>
    <xf numFmtId="0" fontId="0" fillId="0" borderId="39" xfId="0" applyBorder="1" applyAlignment="1">
      <alignment/>
    </xf>
    <xf numFmtId="0" fontId="23" fillId="0" borderId="11" xfId="0" applyFont="1" applyBorder="1" applyAlignment="1">
      <alignment/>
    </xf>
    <xf numFmtId="0" fontId="3" fillId="0" borderId="0" xfId="0" applyFont="1" applyAlignment="1">
      <alignment horizontal="center"/>
    </xf>
    <xf numFmtId="44" fontId="3" fillId="0" borderId="0" xfId="0" applyNumberFormat="1" applyFont="1" applyAlignment="1">
      <alignment/>
    </xf>
    <xf numFmtId="0" fontId="41" fillId="0" borderId="0" xfId="360" applyFont="1" applyBorder="1" applyAlignment="1">
      <alignment horizontal="left"/>
      <protection/>
    </xf>
    <xf numFmtId="0" fontId="42" fillId="0" borderId="0" xfId="360" applyFont="1" applyBorder="1" applyAlignment="1">
      <alignment horizontal="left"/>
      <protection/>
    </xf>
    <xf numFmtId="0" fontId="40" fillId="0" borderId="0" xfId="360" applyBorder="1" applyAlignment="1">
      <alignment horizontal="center"/>
      <protection/>
    </xf>
    <xf numFmtId="0" fontId="40" fillId="0" borderId="0" xfId="360" applyBorder="1">
      <alignment/>
      <protection/>
    </xf>
    <xf numFmtId="0" fontId="43" fillId="0" borderId="0" xfId="360" applyFont="1" applyBorder="1">
      <alignment/>
      <protection/>
    </xf>
    <xf numFmtId="0" fontId="40" fillId="0" borderId="0" xfId="360">
      <alignment/>
      <protection/>
    </xf>
    <xf numFmtId="14" fontId="43" fillId="0" borderId="0" xfId="360" applyNumberFormat="1" applyFont="1" applyBorder="1" applyAlignment="1">
      <alignment horizontal="left"/>
      <protection/>
    </xf>
    <xf numFmtId="14" fontId="40" fillId="0" borderId="0" xfId="360" applyNumberFormat="1" applyBorder="1" applyAlignment="1">
      <alignment horizontal="left"/>
      <protection/>
    </xf>
    <xf numFmtId="0" fontId="43" fillId="0" borderId="41" xfId="360" applyFont="1" applyBorder="1" applyAlignment="1">
      <alignment horizontal="right"/>
      <protection/>
    </xf>
    <xf numFmtId="0" fontId="43" fillId="0" borderId="41" xfId="360" applyFont="1" applyBorder="1">
      <alignment/>
      <protection/>
    </xf>
    <xf numFmtId="0" fontId="40" fillId="0" borderId="41" xfId="360" applyBorder="1" applyAlignment="1">
      <alignment horizontal="center"/>
      <protection/>
    </xf>
    <xf numFmtId="0" fontId="43" fillId="0" borderId="41" xfId="360" applyFont="1" applyBorder="1">
      <alignment/>
      <protection/>
    </xf>
    <xf numFmtId="7" fontId="43" fillId="0" borderId="41" xfId="360" applyNumberFormat="1" applyFont="1" applyBorder="1">
      <alignment/>
      <protection/>
    </xf>
    <xf numFmtId="0" fontId="43" fillId="0" borderId="44" xfId="360" applyFont="1" applyBorder="1" applyAlignment="1">
      <alignment horizontal="center"/>
      <protection/>
    </xf>
    <xf numFmtId="0" fontId="40" fillId="0" borderId="44" xfId="360" applyBorder="1" applyAlignment="1">
      <alignment horizontal="center"/>
      <protection/>
    </xf>
    <xf numFmtId="0" fontId="43" fillId="0" borderId="44" xfId="360" applyFont="1" applyBorder="1">
      <alignment/>
      <protection/>
    </xf>
    <xf numFmtId="0" fontId="43" fillId="0" borderId="44" xfId="360" applyFont="1" applyBorder="1">
      <alignment/>
      <protection/>
    </xf>
    <xf numFmtId="7" fontId="43" fillId="0" borderId="44" xfId="360" applyNumberFormat="1" applyFont="1" applyBorder="1">
      <alignment/>
      <protection/>
    </xf>
    <xf numFmtId="0" fontId="43" fillId="0" borderId="0" xfId="360" applyFont="1" applyBorder="1" applyAlignment="1">
      <alignment horizontal="center"/>
      <protection/>
    </xf>
    <xf numFmtId="7" fontId="43" fillId="0" borderId="0" xfId="360" applyNumberFormat="1" applyFont="1" applyBorder="1">
      <alignment/>
      <protection/>
    </xf>
    <xf numFmtId="166" fontId="43" fillId="0" borderId="0" xfId="360" applyNumberFormat="1" applyFont="1" applyAlignment="1">
      <alignment horizontal="left"/>
      <protection/>
    </xf>
    <xf numFmtId="0" fontId="43" fillId="0" borderId="0" xfId="360" applyFont="1">
      <alignment/>
      <protection/>
    </xf>
    <xf numFmtId="0" fontId="40" fillId="0" borderId="0" xfId="360" applyAlignment="1">
      <alignment horizontal="center"/>
      <protection/>
    </xf>
    <xf numFmtId="7" fontId="40" fillId="0" borderId="0" xfId="360" applyNumberFormat="1">
      <alignment/>
      <protection/>
    </xf>
    <xf numFmtId="7" fontId="43" fillId="0" borderId="0" xfId="360" applyNumberFormat="1" applyFont="1">
      <alignment/>
      <protection/>
    </xf>
    <xf numFmtId="0" fontId="40" fillId="0" borderId="0" xfId="360" applyFont="1">
      <alignment/>
      <protection/>
    </xf>
    <xf numFmtId="0" fontId="43" fillId="0" borderId="0" xfId="360" applyFont="1" applyAlignment="1">
      <alignment horizontal="left"/>
      <protection/>
    </xf>
    <xf numFmtId="0" fontId="43" fillId="0" borderId="0" xfId="360" applyFont="1">
      <alignment/>
      <protection/>
    </xf>
    <xf numFmtId="0" fontId="43" fillId="25" borderId="0" xfId="360" applyFont="1" applyFill="1" applyAlignment="1">
      <alignment wrapText="1"/>
      <protection/>
    </xf>
    <xf numFmtId="49" fontId="43" fillId="0" borderId="0" xfId="360" applyNumberFormat="1" applyFont="1">
      <alignment/>
      <protection/>
    </xf>
    <xf numFmtId="0" fontId="43" fillId="0" borderId="0" xfId="360" applyFont="1" applyBorder="1" applyAlignment="1">
      <alignment horizontal="left"/>
      <protection/>
    </xf>
    <xf numFmtId="0" fontId="43" fillId="0" borderId="0" xfId="360" applyFont="1" applyAlignment="1">
      <alignment wrapText="1"/>
      <protection/>
    </xf>
    <xf numFmtId="0" fontId="43" fillId="0" borderId="0" xfId="360" applyFont="1" applyAlignment="1">
      <alignment horizontal="center"/>
      <protection/>
    </xf>
    <xf numFmtId="0" fontId="44" fillId="0" borderId="0" xfId="360" applyFont="1">
      <alignment/>
      <protection/>
    </xf>
    <xf numFmtId="0" fontId="40" fillId="0" borderId="0" xfId="360" applyProtection="1">
      <alignment/>
      <protection locked="0"/>
    </xf>
    <xf numFmtId="0" fontId="40" fillId="0" borderId="0" xfId="360" applyFont="1" applyProtection="1">
      <alignment/>
      <protection locked="0"/>
    </xf>
    <xf numFmtId="0" fontId="43" fillId="0" borderId="0" xfId="360" applyFont="1" applyProtection="1">
      <alignment/>
      <protection locked="0"/>
    </xf>
    <xf numFmtId="49" fontId="40" fillId="0" borderId="0" xfId="360" applyNumberFormat="1" applyProtection="1">
      <alignment/>
      <protection locked="0"/>
    </xf>
    <xf numFmtId="7" fontId="40" fillId="0" borderId="0" xfId="360" applyNumberFormat="1" applyProtection="1">
      <alignment/>
      <protection locked="0"/>
    </xf>
    <xf numFmtId="8" fontId="40" fillId="0" borderId="0" xfId="360" applyNumberFormat="1" applyProtection="1">
      <alignment/>
      <protection locked="0"/>
    </xf>
    <xf numFmtId="8" fontId="40" fillId="0" borderId="0" xfId="265" applyAlignment="1" applyProtection="1">
      <alignment/>
      <protection locked="0"/>
    </xf>
    <xf numFmtId="0" fontId="40" fillId="0" borderId="0" xfId="360" applyAlignment="1" applyProtection="1">
      <alignment horizontal="center"/>
      <protection locked="0"/>
    </xf>
    <xf numFmtId="0" fontId="43" fillId="0" borderId="0" xfId="360" applyFont="1" applyAlignment="1" applyProtection="1">
      <alignment wrapText="1"/>
      <protection locked="0"/>
    </xf>
    <xf numFmtId="0" fontId="43" fillId="0" borderId="0" xfId="360" applyFont="1" applyAlignment="1" applyProtection="1">
      <alignment horizontal="center"/>
      <protection locked="0"/>
    </xf>
    <xf numFmtId="38" fontId="2" fillId="0" borderId="0" xfId="0" applyNumberFormat="1" applyFont="1" applyAlignment="1">
      <alignment/>
    </xf>
    <xf numFmtId="0" fontId="0" fillId="0" borderId="0" xfId="0" applyFont="1" applyAlignment="1">
      <alignment horizontal="right"/>
    </xf>
    <xf numFmtId="165" fontId="0" fillId="0" borderId="34" xfId="255" applyNumberFormat="1" applyFont="1" applyBorder="1" applyAlignment="1">
      <alignment/>
    </xf>
    <xf numFmtId="0" fontId="0" fillId="0" borderId="12" xfId="0" applyFont="1" applyBorder="1" applyAlignment="1">
      <alignment horizontal="right"/>
    </xf>
    <xf numFmtId="164" fontId="0" fillId="24" borderId="11" xfId="231" applyNumberFormat="1" applyFont="1" applyFill="1" applyBorder="1" applyAlignment="1">
      <alignment/>
    </xf>
    <xf numFmtId="44" fontId="0" fillId="24" borderId="11" xfId="255" applyFont="1" applyFill="1" applyBorder="1" applyAlignment="1">
      <alignment/>
    </xf>
    <xf numFmtId="44" fontId="0" fillId="24" borderId="12" xfId="255" applyFont="1" applyFill="1" applyBorder="1" applyAlignment="1">
      <alignment/>
    </xf>
    <xf numFmtId="164" fontId="0" fillId="0" borderId="11" xfId="231" applyNumberFormat="1" applyFont="1" applyBorder="1" applyAlignment="1">
      <alignment/>
    </xf>
    <xf numFmtId="44" fontId="0" fillId="0" borderId="11" xfId="255" applyFont="1" applyBorder="1" applyAlignment="1" applyProtection="1">
      <alignment/>
      <protection/>
    </xf>
    <xf numFmtId="6" fontId="0" fillId="0" borderId="11" xfId="255" applyNumberFormat="1" applyFont="1" applyBorder="1" applyAlignment="1">
      <alignment/>
    </xf>
    <xf numFmtId="164" fontId="0" fillId="22" borderId="45" xfId="231" applyNumberFormat="1" applyFont="1" applyFill="1" applyBorder="1" applyAlignment="1">
      <alignment/>
    </xf>
    <xf numFmtId="44" fontId="0" fillId="22" borderId="24" xfId="255" applyFont="1" applyFill="1" applyBorder="1" applyAlignment="1">
      <alignment horizontal="right"/>
    </xf>
    <xf numFmtId="44" fontId="0" fillId="22" borderId="46" xfId="255" applyFont="1" applyFill="1" applyBorder="1" applyAlignment="1">
      <alignment/>
    </xf>
    <xf numFmtId="169" fontId="34" fillId="6" borderId="41" xfId="0" applyNumberFormat="1" applyFont="1" applyFill="1" applyBorder="1" applyAlignment="1">
      <alignment/>
    </xf>
    <xf numFmtId="1" fontId="3" fillId="0" borderId="43" xfId="0" applyNumberFormat="1" applyFont="1" applyBorder="1" applyAlignment="1">
      <alignment horizontal="center"/>
    </xf>
    <xf numFmtId="44" fontId="0" fillId="0" borderId="11" xfId="255" applyNumberFormat="1" applyFont="1" applyBorder="1" applyAlignment="1">
      <alignment/>
    </xf>
    <xf numFmtId="44" fontId="3" fillId="22" borderId="11" xfId="255" applyNumberFormat="1" applyFont="1" applyFill="1" applyBorder="1" applyAlignment="1">
      <alignment/>
    </xf>
    <xf numFmtId="164" fontId="0" fillId="0" borderId="12" xfId="231" applyNumberFormat="1" applyBorder="1" applyAlignment="1">
      <alignment/>
    </xf>
    <xf numFmtId="0" fontId="1" fillId="0" borderId="0" xfId="355" applyAlignment="1" applyProtection="1">
      <alignment horizontal="left"/>
      <protection/>
    </xf>
    <xf numFmtId="0" fontId="34" fillId="0" borderId="0" xfId="355" applyFont="1" applyAlignment="1">
      <alignment horizontal="left"/>
      <protection/>
    </xf>
    <xf numFmtId="0" fontId="1" fillId="0" borderId="0" xfId="355">
      <alignment/>
      <protection/>
    </xf>
    <xf numFmtId="0" fontId="1" fillId="0" borderId="0" xfId="355" applyBorder="1">
      <alignment/>
      <protection/>
    </xf>
    <xf numFmtId="0" fontId="28" fillId="0" borderId="0" xfId="355" applyFont="1" applyBorder="1" applyAlignment="1">
      <alignment/>
      <protection/>
    </xf>
    <xf numFmtId="0" fontId="28" fillId="0" borderId="0" xfId="355" applyFont="1" applyBorder="1" applyAlignment="1">
      <alignment horizontal="left"/>
      <protection/>
    </xf>
    <xf numFmtId="2" fontId="28" fillId="0" borderId="0" xfId="355" applyNumberFormat="1" applyFont="1" applyBorder="1" applyAlignment="1">
      <alignment horizontal="left"/>
      <protection/>
    </xf>
    <xf numFmtId="169" fontId="28" fillId="0" borderId="0" xfId="355" applyNumberFormat="1" applyFont="1" applyBorder="1" applyAlignment="1">
      <alignment horizontal="left"/>
      <protection/>
    </xf>
    <xf numFmtId="0" fontId="28" fillId="26" borderId="26" xfId="355" applyFont="1" applyFill="1" applyBorder="1" applyAlignment="1">
      <alignment/>
      <protection/>
    </xf>
    <xf numFmtId="39" fontId="22" fillId="6" borderId="26" xfId="255" applyNumberFormat="1" applyFont="1" applyFill="1" applyBorder="1" applyAlignment="1">
      <alignment/>
    </xf>
    <xf numFmtId="165" fontId="22" fillId="26" borderId="26" xfId="255" applyNumberFormat="1" applyFont="1" applyFill="1" applyBorder="1" applyAlignment="1">
      <alignment horizontal="left"/>
    </xf>
    <xf numFmtId="0" fontId="1" fillId="27" borderId="0" xfId="355" applyFill="1" applyBorder="1">
      <alignment/>
      <protection/>
    </xf>
    <xf numFmtId="0" fontId="27" fillId="26" borderId="26" xfId="355" applyFont="1" applyFill="1" applyBorder="1" applyAlignment="1">
      <alignment/>
      <protection/>
    </xf>
    <xf numFmtId="169" fontId="1" fillId="26" borderId="26" xfId="355" applyNumberFormat="1" applyFill="1" applyBorder="1" applyAlignment="1">
      <alignment/>
      <protection/>
    </xf>
    <xf numFmtId="2" fontId="29" fillId="0" borderId="0" xfId="355" applyNumberFormat="1" applyFont="1" applyBorder="1" applyAlignment="1">
      <alignment horizontal="center" wrapText="1"/>
      <protection/>
    </xf>
    <xf numFmtId="169" fontId="29" fillId="0" borderId="0" xfId="355" applyNumberFormat="1" applyFont="1" applyBorder="1" applyAlignment="1">
      <alignment horizontal="center" wrapText="1"/>
      <protection/>
    </xf>
    <xf numFmtId="2" fontId="1" fillId="0" borderId="0" xfId="355" applyNumberFormat="1" applyBorder="1" applyAlignment="1">
      <alignment horizontal="center"/>
      <protection/>
    </xf>
    <xf numFmtId="169" fontId="1" fillId="0" borderId="0" xfId="355" applyNumberFormat="1" applyBorder="1" applyAlignment="1">
      <alignment horizontal="right"/>
      <protection/>
    </xf>
    <xf numFmtId="0" fontId="27" fillId="27" borderId="0" xfId="355" applyFont="1" applyFill="1" applyBorder="1">
      <alignment/>
      <protection/>
    </xf>
    <xf numFmtId="0" fontId="36" fillId="0" borderId="0" xfId="355" applyFont="1" applyBorder="1">
      <alignment/>
      <protection/>
    </xf>
    <xf numFmtId="0" fontId="36" fillId="0" borderId="0" xfId="355" applyFont="1">
      <alignment/>
      <protection/>
    </xf>
    <xf numFmtId="0" fontId="27" fillId="27" borderId="0" xfId="355" applyFont="1" applyFill="1" applyBorder="1" applyAlignment="1">
      <alignment/>
      <protection/>
    </xf>
    <xf numFmtId="0" fontId="30" fillId="27" borderId="0" xfId="355" applyFont="1" applyFill="1" applyBorder="1">
      <alignment/>
      <protection/>
    </xf>
    <xf numFmtId="0" fontId="27" fillId="27" borderId="42" xfId="355" applyFont="1" applyFill="1" applyBorder="1">
      <alignment/>
      <protection/>
    </xf>
    <xf numFmtId="0" fontId="36" fillId="0" borderId="42" xfId="355" applyFont="1" applyBorder="1">
      <alignment/>
      <protection/>
    </xf>
    <xf numFmtId="0" fontId="36" fillId="27" borderId="0" xfId="355" applyFont="1" applyFill="1" applyBorder="1">
      <alignment/>
      <protection/>
    </xf>
    <xf numFmtId="0" fontId="31" fillId="27" borderId="0" xfId="355" applyFont="1" applyFill="1" applyBorder="1" applyAlignment="1">
      <alignment wrapText="1"/>
      <protection/>
    </xf>
    <xf numFmtId="0" fontId="31" fillId="27" borderId="42" xfId="355" applyFont="1" applyFill="1" applyBorder="1" applyAlignment="1">
      <alignment wrapText="1"/>
      <protection/>
    </xf>
    <xf numFmtId="0" fontId="29" fillId="27" borderId="0" xfId="355" applyFont="1" applyFill="1" applyBorder="1" applyAlignment="1">
      <alignment horizontal="left" wrapText="1"/>
      <protection/>
    </xf>
    <xf numFmtId="0" fontId="29" fillId="0" borderId="0" xfId="355" applyFont="1" applyBorder="1" applyAlignment="1">
      <alignment wrapText="1"/>
      <protection/>
    </xf>
    <xf numFmtId="0" fontId="23" fillId="0" borderId="0" xfId="355" applyFont="1" applyBorder="1">
      <alignment/>
      <protection/>
    </xf>
    <xf numFmtId="0" fontId="1" fillId="0" borderId="40" xfId="355" applyBorder="1" applyAlignment="1">
      <alignment horizontal="center"/>
      <protection/>
    </xf>
    <xf numFmtId="169" fontId="29" fillId="0" borderId="0" xfId="355" applyNumberFormat="1" applyFont="1" applyBorder="1" applyAlignment="1">
      <alignment wrapText="1"/>
      <protection/>
    </xf>
    <xf numFmtId="0" fontId="36" fillId="27" borderId="42" xfId="355" applyFont="1" applyFill="1" applyBorder="1">
      <alignment/>
      <protection/>
    </xf>
    <xf numFmtId="2" fontId="33" fillId="0" borderId="0" xfId="355" applyNumberFormat="1" applyFont="1" applyAlignment="1">
      <alignment horizontal="center"/>
      <protection/>
    </xf>
    <xf numFmtId="0" fontId="0" fillId="0" borderId="0" xfId="356" applyFont="1" applyBorder="1" applyAlignment="1" applyProtection="1">
      <alignment horizontal="left"/>
      <protection/>
    </xf>
    <xf numFmtId="3" fontId="0" fillId="0" borderId="0" xfId="356" applyNumberFormat="1" applyFont="1" applyBorder="1" applyAlignment="1" applyProtection="1">
      <alignment horizontal="right"/>
      <protection/>
    </xf>
    <xf numFmtId="9" fontId="0" fillId="0" borderId="0" xfId="377" applyFont="1" applyFill="1" applyBorder="1" applyAlignment="1" applyProtection="1">
      <alignment/>
      <protection/>
    </xf>
    <xf numFmtId="0" fontId="0" fillId="0" borderId="0" xfId="347" applyFont="1" applyFill="1" applyBorder="1" applyProtection="1">
      <alignment/>
      <protection/>
    </xf>
    <xf numFmtId="167" fontId="3" fillId="0" borderId="11" xfId="356" applyNumberFormat="1" applyFont="1" applyBorder="1" applyAlignment="1" applyProtection="1">
      <alignment horizontal="right"/>
      <protection/>
    </xf>
    <xf numFmtId="3" fontId="3" fillId="0" borderId="11" xfId="356" applyNumberFormat="1" applyFont="1" applyBorder="1" applyAlignment="1" applyProtection="1">
      <alignment horizontal="right"/>
      <protection/>
    </xf>
    <xf numFmtId="0" fontId="0" fillId="0" borderId="0" xfId="358" applyFont="1" applyBorder="1" applyAlignment="1" applyProtection="1">
      <alignment horizontal="left"/>
      <protection/>
    </xf>
    <xf numFmtId="0" fontId="0" fillId="0" borderId="0" xfId="358" applyFont="1" applyFill="1" applyBorder="1" applyAlignment="1" applyProtection="1">
      <alignment horizontal="left"/>
      <protection/>
    </xf>
    <xf numFmtId="3" fontId="0" fillId="0" borderId="0" xfId="358" applyNumberFormat="1" applyFont="1" applyBorder="1" applyAlignment="1" applyProtection="1">
      <alignment horizontal="right"/>
      <protection/>
    </xf>
    <xf numFmtId="0" fontId="0" fillId="0" borderId="0" xfId="359" applyFont="1" applyFill="1" applyBorder="1" applyAlignment="1" applyProtection="1">
      <alignment horizontal="left"/>
      <protection/>
    </xf>
    <xf numFmtId="0" fontId="0" fillId="0" borderId="0" xfId="359" applyFont="1" applyFill="1" applyBorder="1" applyProtection="1">
      <alignment/>
      <protection/>
    </xf>
    <xf numFmtId="3" fontId="0" fillId="0" borderId="0" xfId="357" applyNumberFormat="1" applyFont="1" applyBorder="1" applyAlignment="1" applyProtection="1">
      <alignment horizontal="right"/>
      <protection/>
    </xf>
    <xf numFmtId="164" fontId="0" fillId="0" borderId="0" xfId="231" applyNumberFormat="1" applyFont="1" applyFill="1" applyBorder="1" applyAlignment="1" applyProtection="1">
      <alignment/>
      <protection/>
    </xf>
    <xf numFmtId="0" fontId="0" fillId="0" borderId="0" xfId="357" applyFont="1" applyBorder="1" applyAlignment="1" applyProtection="1">
      <alignment horizontal="left"/>
      <protection/>
    </xf>
    <xf numFmtId="0" fontId="0" fillId="0" borderId="0" xfId="357" applyFont="1" applyBorder="1" applyAlignment="1" applyProtection="1">
      <alignment horizontal="left" vertical="center"/>
      <protection/>
    </xf>
    <xf numFmtId="0" fontId="0" fillId="0" borderId="0" xfId="347" applyFill="1" applyBorder="1" applyProtection="1">
      <alignment/>
      <protection/>
    </xf>
    <xf numFmtId="3" fontId="0" fillId="0" borderId="0" xfId="347" applyNumberFormat="1" applyFill="1" applyBorder="1" applyProtection="1">
      <alignment/>
      <protection/>
    </xf>
    <xf numFmtId="2" fontId="34" fillId="0" borderId="0" xfId="355" applyNumberFormat="1" applyFont="1" applyBorder="1" applyAlignment="1">
      <alignment wrapText="1"/>
      <protection/>
    </xf>
    <xf numFmtId="0" fontId="1" fillId="0" borderId="0" xfId="355" applyBorder="1" applyAlignment="1">
      <alignment horizontal="left"/>
      <protection/>
    </xf>
    <xf numFmtId="0" fontId="46" fillId="0" borderId="0" xfId="354" applyFont="1" applyAlignment="1">
      <alignment horizontal="center"/>
      <protection/>
    </xf>
    <xf numFmtId="165" fontId="22" fillId="26" borderId="47" xfId="255" applyNumberFormat="1" applyFont="1" applyFill="1" applyBorder="1" applyAlignment="1">
      <alignment horizontal="left"/>
    </xf>
    <xf numFmtId="2" fontId="2" fillId="0" borderId="42" xfId="255" applyNumberFormat="1" applyFont="1" applyFill="1" applyBorder="1" applyAlignment="1">
      <alignment horizontal="center" wrapText="1"/>
    </xf>
    <xf numFmtId="44" fontId="2" fillId="0" borderId="42" xfId="255" applyFont="1" applyFill="1" applyBorder="1" applyAlignment="1">
      <alignment/>
    </xf>
    <xf numFmtId="165" fontId="47" fillId="20" borderId="42" xfId="355" applyNumberFormat="1" applyFont="1" applyFill="1" applyBorder="1">
      <alignment/>
      <protection/>
    </xf>
    <xf numFmtId="2" fontId="37" fillId="0" borderId="40" xfId="255" applyNumberFormat="1" applyFont="1" applyBorder="1" applyAlignment="1">
      <alignment horizontal="center" wrapText="1"/>
    </xf>
    <xf numFmtId="2" fontId="22" fillId="0" borderId="26" xfId="255" applyNumberFormat="1" applyFont="1" applyBorder="1" applyAlignment="1">
      <alignment horizontal="center"/>
    </xf>
    <xf numFmtId="165" fontId="22" fillId="0" borderId="26" xfId="255" applyNumberFormat="1" applyFont="1" applyFill="1" applyBorder="1" applyAlignment="1">
      <alignment horizontal="left"/>
    </xf>
    <xf numFmtId="2" fontId="37" fillId="26" borderId="42" xfId="355" applyNumberFormat="1" applyFont="1" applyFill="1" applyBorder="1" applyAlignment="1">
      <alignment horizontal="center"/>
      <protection/>
    </xf>
    <xf numFmtId="165" fontId="22" fillId="26" borderId="42" xfId="255" applyNumberFormat="1" applyFont="1" applyFill="1" applyBorder="1" applyAlignment="1">
      <alignment horizontal="left"/>
    </xf>
    <xf numFmtId="2" fontId="1" fillId="0" borderId="42" xfId="355" applyNumberFormat="1" applyBorder="1" applyAlignment="1">
      <alignment horizontal="center"/>
      <protection/>
    </xf>
    <xf numFmtId="0" fontId="1" fillId="0" borderId="42" xfId="355" applyBorder="1">
      <alignment/>
      <protection/>
    </xf>
    <xf numFmtId="0" fontId="1" fillId="27" borderId="42" xfId="355" applyFill="1" applyBorder="1">
      <alignment/>
      <protection/>
    </xf>
    <xf numFmtId="165" fontId="48" fillId="20" borderId="42" xfId="355" applyNumberFormat="1" applyFont="1" applyFill="1" applyBorder="1">
      <alignment/>
      <protection/>
    </xf>
    <xf numFmtId="2" fontId="2" fillId="0" borderId="42" xfId="255" applyNumberFormat="1" applyFont="1" applyFill="1" applyBorder="1" applyAlignment="1" applyProtection="1">
      <alignment horizontal="center"/>
      <protection locked="0"/>
    </xf>
    <xf numFmtId="165" fontId="2" fillId="6" borderId="42" xfId="255" applyNumberFormat="1" applyFont="1" applyFill="1" applyBorder="1" applyAlignment="1">
      <alignment/>
    </xf>
    <xf numFmtId="49" fontId="36" fillId="0" borderId="0" xfId="355" applyNumberFormat="1" applyFont="1" applyBorder="1" applyAlignment="1" applyProtection="1">
      <alignment wrapText="1"/>
      <protection locked="0"/>
    </xf>
    <xf numFmtId="49" fontId="27" fillId="0" borderId="0" xfId="355" applyNumberFormat="1" applyFont="1" applyBorder="1" applyAlignment="1" applyProtection="1">
      <alignment wrapText="1"/>
      <protection locked="0"/>
    </xf>
    <xf numFmtId="0" fontId="1" fillId="0" borderId="0" xfId="355" applyFont="1">
      <alignment/>
      <protection/>
    </xf>
    <xf numFmtId="2" fontId="2" fillId="6" borderId="0" xfId="257" applyNumberFormat="1" applyFont="1" applyFill="1" applyBorder="1" applyAlignment="1">
      <alignment horizontal="center"/>
    </xf>
    <xf numFmtId="2" fontId="2" fillId="6" borderId="42" xfId="257" applyNumberFormat="1" applyFont="1" applyFill="1" applyBorder="1" applyAlignment="1">
      <alignment horizontal="center"/>
    </xf>
    <xf numFmtId="0" fontId="3" fillId="0" borderId="26" xfId="356" applyFont="1" applyBorder="1" applyAlignment="1" applyProtection="1">
      <alignment horizontal="left"/>
      <protection/>
    </xf>
    <xf numFmtId="0" fontId="3" fillId="0" borderId="39" xfId="356" applyFont="1" applyBorder="1" applyAlignment="1" applyProtection="1">
      <alignment horizontal="left" vertical="center"/>
      <protection/>
    </xf>
    <xf numFmtId="0" fontId="0" fillId="0" borderId="0" xfId="356" applyFont="1" applyBorder="1" applyAlignment="1" applyProtection="1">
      <alignment horizontal="left"/>
      <protection locked="0"/>
    </xf>
    <xf numFmtId="0" fontId="0" fillId="0" borderId="0" xfId="356" applyFont="1" applyFill="1" applyBorder="1" applyAlignment="1" applyProtection="1">
      <alignment horizontal="left"/>
      <protection locked="0"/>
    </xf>
    <xf numFmtId="167" fontId="0" fillId="0" borderId="0" xfId="356" applyNumberFormat="1" applyFont="1" applyBorder="1" applyAlignment="1" applyProtection="1">
      <alignment horizontal="right"/>
      <protection/>
    </xf>
    <xf numFmtId="167" fontId="0" fillId="0" borderId="0" xfId="358" applyNumberFormat="1" applyFont="1" applyBorder="1" applyAlignment="1" applyProtection="1">
      <alignment horizontal="right"/>
      <protection/>
    </xf>
    <xf numFmtId="167" fontId="0" fillId="0" borderId="0" xfId="357" applyNumberFormat="1" applyFont="1" applyBorder="1" applyAlignment="1" applyProtection="1">
      <alignment horizontal="right"/>
      <protection/>
    </xf>
    <xf numFmtId="0" fontId="0" fillId="0" borderId="0" xfId="353" applyProtection="1">
      <alignment/>
      <protection/>
    </xf>
    <xf numFmtId="0" fontId="3" fillId="0" borderId="32" xfId="353" applyFont="1" applyFill="1" applyBorder="1" applyAlignment="1" applyProtection="1">
      <alignment horizontal="centerContinuous"/>
      <protection/>
    </xf>
    <xf numFmtId="0" fontId="3" fillId="0" borderId="48" xfId="353" applyFont="1" applyFill="1" applyBorder="1" applyAlignment="1" applyProtection="1">
      <alignment horizontal="centerContinuous"/>
      <protection/>
    </xf>
    <xf numFmtId="0" fontId="3" fillId="0" borderId="33" xfId="353" applyFont="1" applyFill="1" applyBorder="1" applyAlignment="1" applyProtection="1">
      <alignment horizontal="centerContinuous"/>
      <protection/>
    </xf>
    <xf numFmtId="0" fontId="3" fillId="0" borderId="11" xfId="353" applyFont="1" applyFill="1" applyBorder="1" applyAlignment="1" applyProtection="1">
      <alignment horizontal="centerContinuous"/>
      <protection/>
    </xf>
    <xf numFmtId="0" fontId="2" fillId="0" borderId="0" xfId="347" applyFont="1" applyFill="1" applyBorder="1" applyProtection="1">
      <alignment/>
      <protection/>
    </xf>
    <xf numFmtId="0" fontId="0" fillId="0" borderId="0" xfId="356" applyFont="1" applyFill="1" applyBorder="1" applyAlignment="1" applyProtection="1">
      <alignment horizontal="left"/>
      <protection/>
    </xf>
    <xf numFmtId="0" fontId="3" fillId="0" borderId="0" xfId="353" applyFont="1" applyFill="1" applyBorder="1" applyProtection="1">
      <alignment/>
      <protection/>
    </xf>
    <xf numFmtId="3" fontId="0" fillId="0" borderId="0" xfId="353" applyNumberFormat="1" applyFill="1" applyBorder="1" applyProtection="1">
      <alignment/>
      <protection/>
    </xf>
    <xf numFmtId="0" fontId="3" fillId="0" borderId="42" xfId="353" applyFont="1" applyFill="1" applyBorder="1" applyProtection="1">
      <alignment/>
      <protection/>
    </xf>
    <xf numFmtId="3" fontId="0" fillId="0" borderId="42" xfId="353" applyNumberFormat="1" applyFill="1" applyBorder="1" applyProtection="1">
      <alignment/>
      <protection/>
    </xf>
    <xf numFmtId="167" fontId="0" fillId="0" borderId="0" xfId="356" applyNumberFormat="1" applyFont="1" applyBorder="1" applyAlignment="1" applyProtection="1">
      <alignment horizontal="right"/>
      <protection locked="0"/>
    </xf>
    <xf numFmtId="3" fontId="0" fillId="0" borderId="0" xfId="356" applyNumberFormat="1" applyFont="1" applyBorder="1" applyAlignment="1" applyProtection="1">
      <alignment horizontal="right"/>
      <protection locked="0"/>
    </xf>
    <xf numFmtId="167" fontId="0" fillId="0" borderId="0" xfId="358" applyNumberFormat="1" applyFont="1" applyBorder="1" applyAlignment="1" applyProtection="1">
      <alignment horizontal="right"/>
      <protection locked="0"/>
    </xf>
    <xf numFmtId="3" fontId="0" fillId="0" borderId="0" xfId="358" applyNumberFormat="1" applyFont="1" applyBorder="1" applyAlignment="1" applyProtection="1">
      <alignment horizontal="right"/>
      <protection locked="0"/>
    </xf>
    <xf numFmtId="0" fontId="0" fillId="0" borderId="0" xfId="347" applyFont="1" applyFill="1" applyBorder="1" applyProtection="1">
      <alignment/>
      <protection locked="0"/>
    </xf>
    <xf numFmtId="164" fontId="0" fillId="0" borderId="0" xfId="231" applyNumberFormat="1" applyFont="1" applyFill="1" applyBorder="1" applyAlignment="1" applyProtection="1">
      <alignment/>
      <protection locked="0"/>
    </xf>
    <xf numFmtId="167" fontId="0" fillId="0" borderId="0" xfId="357" applyNumberFormat="1" applyFont="1" applyBorder="1" applyAlignment="1" applyProtection="1">
      <alignment horizontal="right"/>
      <protection locked="0"/>
    </xf>
    <xf numFmtId="3" fontId="0" fillId="0" borderId="0" xfId="357" applyNumberFormat="1" applyFont="1" applyBorder="1" applyAlignment="1" applyProtection="1">
      <alignment horizontal="right"/>
      <protection locked="0"/>
    </xf>
    <xf numFmtId="0" fontId="0" fillId="0" borderId="49" xfId="356" applyFont="1" applyFill="1" applyBorder="1" applyAlignment="1" applyProtection="1">
      <alignment horizontal="left"/>
      <protection locked="0"/>
    </xf>
    <xf numFmtId="0" fontId="0" fillId="0" borderId="49" xfId="356" applyFont="1" applyBorder="1" applyAlignment="1" applyProtection="1">
      <alignment horizontal="left"/>
      <protection locked="0"/>
    </xf>
    <xf numFmtId="167" fontId="0" fillId="0" borderId="49" xfId="356" applyNumberFormat="1" applyFont="1" applyBorder="1" applyAlignment="1" applyProtection="1">
      <alignment horizontal="right"/>
      <protection/>
    </xf>
    <xf numFmtId="3" fontId="0" fillId="0" borderId="49" xfId="356" applyNumberFormat="1" applyFont="1" applyBorder="1" applyAlignment="1" applyProtection="1">
      <alignment horizontal="right"/>
      <protection/>
    </xf>
    <xf numFmtId="0" fontId="0" fillId="0" borderId="49" xfId="347" applyFill="1" applyBorder="1" applyProtection="1">
      <alignment/>
      <protection/>
    </xf>
    <xf numFmtId="167" fontId="0" fillId="0" borderId="49" xfId="357" applyNumberFormat="1" applyFont="1" applyBorder="1" applyAlignment="1" applyProtection="1">
      <alignment horizontal="right"/>
      <protection locked="0"/>
    </xf>
    <xf numFmtId="3" fontId="0" fillId="0" borderId="49" xfId="357" applyNumberFormat="1" applyFont="1" applyBorder="1" applyAlignment="1" applyProtection="1">
      <alignment horizontal="right"/>
      <protection locked="0"/>
    </xf>
    <xf numFmtId="3" fontId="0" fillId="0" borderId="49" xfId="356" applyNumberFormat="1" applyFont="1" applyBorder="1" applyAlignment="1" applyProtection="1">
      <alignment horizontal="right"/>
      <protection locked="0"/>
    </xf>
    <xf numFmtId="0" fontId="3" fillId="0" borderId="50" xfId="356" applyFont="1" applyFill="1" applyBorder="1" applyAlignment="1" applyProtection="1">
      <alignment horizontal="left"/>
      <protection/>
    </xf>
    <xf numFmtId="0" fontId="3" fillId="0" borderId="50" xfId="356" applyFont="1" applyFill="1" applyBorder="1" applyAlignment="1" applyProtection="1">
      <alignment horizontal="right"/>
      <protection/>
    </xf>
    <xf numFmtId="167" fontId="3" fillId="0" borderId="50" xfId="356" applyNumberFormat="1" applyFont="1" applyFill="1" applyBorder="1" applyAlignment="1" applyProtection="1">
      <alignment horizontal="right"/>
      <protection/>
    </xf>
    <xf numFmtId="3" fontId="3" fillId="0" borderId="50" xfId="356" applyNumberFormat="1" applyFont="1" applyFill="1" applyBorder="1" applyAlignment="1" applyProtection="1">
      <alignment horizontal="right"/>
      <protection/>
    </xf>
    <xf numFmtId="0" fontId="36" fillId="0" borderId="0" xfId="355" applyFont="1" applyBorder="1" applyProtection="1">
      <alignment/>
      <protection locked="0"/>
    </xf>
    <xf numFmtId="49" fontId="34" fillId="0" borderId="0" xfId="257" applyNumberFormat="1" applyFont="1" applyBorder="1" applyAlignment="1">
      <alignment horizontal="right"/>
    </xf>
    <xf numFmtId="0" fontId="34" fillId="0" borderId="0" xfId="339" applyFont="1" applyAlignment="1">
      <alignment horizontal="left"/>
      <protection/>
    </xf>
    <xf numFmtId="0" fontId="35" fillId="0" borderId="0" xfId="355" applyFont="1" applyBorder="1">
      <alignment/>
      <protection/>
    </xf>
    <xf numFmtId="0" fontId="35" fillId="0" borderId="0" xfId="355" applyFont="1" applyFill="1" applyBorder="1">
      <alignment/>
      <protection/>
    </xf>
    <xf numFmtId="0" fontId="1" fillId="0" borderId="36" xfId="355" applyBorder="1">
      <alignment/>
      <protection/>
    </xf>
    <xf numFmtId="0" fontId="29" fillId="0" borderId="0" xfId="355" applyFont="1" applyBorder="1" applyAlignment="1">
      <alignment horizontal="center" wrapText="1"/>
      <protection/>
    </xf>
    <xf numFmtId="0" fontId="28" fillId="20" borderId="42" xfId="355" applyFont="1" applyFill="1" applyBorder="1" applyAlignment="1">
      <alignment horizontal="right"/>
      <protection/>
    </xf>
    <xf numFmtId="0" fontId="35" fillId="0" borderId="0" xfId="355" applyFont="1" applyBorder="1" applyAlignment="1">
      <alignment/>
      <protection/>
    </xf>
    <xf numFmtId="0" fontId="38" fillId="0" borderId="0" xfId="355" applyFont="1" applyFill="1" applyBorder="1" applyAlignment="1">
      <alignment wrapText="1"/>
      <protection/>
    </xf>
    <xf numFmtId="0" fontId="38" fillId="0" borderId="0" xfId="355" applyFont="1" applyFill="1" applyBorder="1" applyAlignment="1">
      <alignment horizontal="left" wrapText="1"/>
      <protection/>
    </xf>
    <xf numFmtId="0" fontId="35" fillId="0" borderId="0" xfId="355" applyFont="1" applyFill="1" applyBorder="1" applyAlignment="1">
      <alignment wrapText="1"/>
      <protection/>
    </xf>
    <xf numFmtId="0" fontId="35" fillId="0" borderId="0" xfId="355" applyFont="1" applyFill="1" applyBorder="1" applyAlignment="1">
      <alignment horizontal="left"/>
      <protection/>
    </xf>
    <xf numFmtId="0" fontId="29" fillId="0" borderId="0" xfId="355" applyFont="1" applyBorder="1" applyAlignment="1">
      <alignment horizontal="left" wrapText="1"/>
      <protection/>
    </xf>
    <xf numFmtId="0" fontId="29" fillId="20" borderId="42" xfId="355" applyFont="1" applyFill="1" applyBorder="1" applyAlignment="1">
      <alignment horizontal="right" wrapText="1"/>
      <protection/>
    </xf>
    <xf numFmtId="0" fontId="38" fillId="0" borderId="42" xfId="339" applyFont="1" applyBorder="1" applyAlignment="1">
      <alignment wrapText="1"/>
      <protection/>
    </xf>
    <xf numFmtId="0" fontId="38" fillId="0" borderId="0" xfId="339" applyFont="1" applyBorder="1" applyAlignment="1" applyProtection="1">
      <alignment/>
      <protection locked="0"/>
    </xf>
    <xf numFmtId="0" fontId="38" fillId="0" borderId="0" xfId="339" applyFont="1" applyFill="1" applyBorder="1" applyAlignment="1">
      <alignment wrapText="1"/>
      <protection/>
    </xf>
    <xf numFmtId="0" fontId="38" fillId="0" borderId="0" xfId="339" applyFont="1" applyFill="1" applyBorder="1" applyAlignment="1">
      <alignment horizontal="left" wrapText="1"/>
      <protection/>
    </xf>
    <xf numFmtId="0" fontId="38" fillId="0" borderId="0" xfId="355" applyFont="1" applyBorder="1" applyAlignment="1">
      <alignment wrapText="1"/>
      <protection/>
    </xf>
    <xf numFmtId="49" fontId="35" fillId="0" borderId="0" xfId="355" applyNumberFormat="1" applyFont="1" applyBorder="1" applyAlignment="1" applyProtection="1">
      <alignment horizontal="left"/>
      <protection locked="0"/>
    </xf>
    <xf numFmtId="49" fontId="35" fillId="0" borderId="42" xfId="355" applyNumberFormat="1" applyFont="1" applyBorder="1" applyAlignment="1" applyProtection="1">
      <alignment horizontal="left"/>
      <protection locked="0"/>
    </xf>
    <xf numFmtId="0" fontId="35" fillId="0" borderId="0" xfId="355" applyFont="1" applyFill="1" applyBorder="1" applyAlignment="1">
      <alignment horizontal="left" wrapText="1"/>
      <protection/>
    </xf>
    <xf numFmtId="0" fontId="35" fillId="0" borderId="0" xfId="355" applyFont="1" applyFill="1" applyBorder="1" applyAlignment="1">
      <alignment/>
      <protection/>
    </xf>
    <xf numFmtId="0" fontId="38" fillId="0" borderId="0" xfId="339" applyFont="1" applyBorder="1" applyAlignment="1">
      <alignment wrapText="1"/>
      <protection/>
    </xf>
    <xf numFmtId="0" fontId="37" fillId="0" borderId="0" xfId="355" applyFont="1" applyBorder="1" applyAlignment="1">
      <alignment horizontal="center" wrapText="1"/>
      <protection/>
    </xf>
    <xf numFmtId="0" fontId="38" fillId="0" borderId="0" xfId="355" applyFont="1" applyFill="1" applyBorder="1" applyAlignment="1" applyProtection="1">
      <alignment wrapText="1"/>
      <protection locked="0"/>
    </xf>
    <xf numFmtId="0" fontId="38" fillId="0" borderId="0" xfId="355" applyFont="1" applyFill="1" applyBorder="1" applyAlignment="1" applyProtection="1">
      <alignment horizontal="left" wrapText="1"/>
      <protection locked="0"/>
    </xf>
    <xf numFmtId="0" fontId="38" fillId="0" borderId="0" xfId="339" applyFont="1" applyBorder="1" applyAlignment="1" applyProtection="1">
      <alignment wrapText="1"/>
      <protection locked="0"/>
    </xf>
    <xf numFmtId="0" fontId="45" fillId="0" borderId="0" xfId="353" applyFont="1" applyFill="1" applyBorder="1" applyAlignment="1" applyProtection="1">
      <alignment horizontal="center"/>
      <protection/>
    </xf>
    <xf numFmtId="0" fontId="3" fillId="24" borderId="32" xfId="0" applyFont="1" applyFill="1" applyBorder="1" applyAlignment="1">
      <alignment/>
    </xf>
    <xf numFmtId="0" fontId="0" fillId="0" borderId="48" xfId="0" applyBorder="1" applyAlignment="1">
      <alignment/>
    </xf>
    <xf numFmtId="0" fontId="0" fillId="0" borderId="33" xfId="0" applyBorder="1" applyAlignment="1">
      <alignment/>
    </xf>
    <xf numFmtId="0" fontId="0" fillId="0" borderId="37" xfId="0" applyNumberFormat="1" applyBorder="1" applyAlignment="1">
      <alignment wrapText="1"/>
    </xf>
    <xf numFmtId="0" fontId="0" fillId="0" borderId="0" xfId="0" applyAlignment="1">
      <alignment wrapText="1"/>
    </xf>
  </cellXfs>
  <cellStyles count="408">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1 8" xfId="22"/>
    <cellStyle name="20% - Accent2" xfId="23"/>
    <cellStyle name="20% - Accent2 2" xfId="24"/>
    <cellStyle name="20% - Accent2 3" xfId="25"/>
    <cellStyle name="20% - Accent2 4" xfId="26"/>
    <cellStyle name="20% - Accent2 5" xfId="27"/>
    <cellStyle name="20% - Accent2 6" xfId="28"/>
    <cellStyle name="20% - Accent2 7" xfId="29"/>
    <cellStyle name="20% - Accent2 8" xfId="30"/>
    <cellStyle name="20% - Accent3" xfId="31"/>
    <cellStyle name="20% - Accent3 2" xfId="32"/>
    <cellStyle name="20% - Accent3 3" xfId="33"/>
    <cellStyle name="20% - Accent3 4" xfId="34"/>
    <cellStyle name="20% - Accent3 5" xfId="35"/>
    <cellStyle name="20% - Accent3 6" xfId="36"/>
    <cellStyle name="20% - Accent3 7" xfId="37"/>
    <cellStyle name="20% - Accent3 8" xfId="38"/>
    <cellStyle name="20% - Accent4" xfId="39"/>
    <cellStyle name="20% - Accent4 2" xfId="40"/>
    <cellStyle name="20% - Accent4 3" xfId="41"/>
    <cellStyle name="20% - Accent4 4" xfId="42"/>
    <cellStyle name="20% - Accent4 5" xfId="43"/>
    <cellStyle name="20% - Accent4 6" xfId="44"/>
    <cellStyle name="20% - Accent4 7" xfId="45"/>
    <cellStyle name="20% - Accent4 8" xfId="46"/>
    <cellStyle name="20% - Accent5" xfId="47"/>
    <cellStyle name="20% - Accent5 2" xfId="48"/>
    <cellStyle name="20% - Accent5 3" xfId="49"/>
    <cellStyle name="20% - Accent5 4" xfId="50"/>
    <cellStyle name="20% - Accent5 5" xfId="51"/>
    <cellStyle name="20% - Accent5 6" xfId="52"/>
    <cellStyle name="20% - Accent5 7" xfId="53"/>
    <cellStyle name="20% - Accent5 8" xfId="54"/>
    <cellStyle name="20% - Accent6" xfId="55"/>
    <cellStyle name="20% - Accent6 2" xfId="56"/>
    <cellStyle name="20% - Accent6 3" xfId="57"/>
    <cellStyle name="20% - Accent6 4" xfId="58"/>
    <cellStyle name="20% - Accent6 5" xfId="59"/>
    <cellStyle name="20% - Accent6 6" xfId="60"/>
    <cellStyle name="20% - Accent6 7" xfId="61"/>
    <cellStyle name="20% - Accent6 8" xfId="62"/>
    <cellStyle name="40% - Accent1" xfId="63"/>
    <cellStyle name="40% - Accent1 2" xfId="64"/>
    <cellStyle name="40% - Accent1 3" xfId="65"/>
    <cellStyle name="40% - Accent1 4" xfId="66"/>
    <cellStyle name="40% - Accent1 5" xfId="67"/>
    <cellStyle name="40% - Accent1 6" xfId="68"/>
    <cellStyle name="40% - Accent1 7" xfId="69"/>
    <cellStyle name="40% - Accent1 8" xfId="70"/>
    <cellStyle name="40% - Accent2" xfId="71"/>
    <cellStyle name="40% - Accent2 2" xfId="72"/>
    <cellStyle name="40% - Accent2 3" xfId="73"/>
    <cellStyle name="40% - Accent2 4" xfId="74"/>
    <cellStyle name="40% - Accent2 5" xfId="75"/>
    <cellStyle name="40% - Accent2 6" xfId="76"/>
    <cellStyle name="40% - Accent2 7" xfId="77"/>
    <cellStyle name="40% - Accent2 8" xfId="78"/>
    <cellStyle name="40% - Accent3" xfId="79"/>
    <cellStyle name="40% - Accent3 2" xfId="80"/>
    <cellStyle name="40% - Accent3 3" xfId="81"/>
    <cellStyle name="40% - Accent3 4" xfId="82"/>
    <cellStyle name="40% - Accent3 5" xfId="83"/>
    <cellStyle name="40% - Accent3 6" xfId="84"/>
    <cellStyle name="40% - Accent3 7" xfId="85"/>
    <cellStyle name="40% - Accent3 8" xfId="86"/>
    <cellStyle name="40% - Accent4" xfId="87"/>
    <cellStyle name="40% - Accent4 2" xfId="88"/>
    <cellStyle name="40% - Accent4 3" xfId="89"/>
    <cellStyle name="40% - Accent4 4" xfId="90"/>
    <cellStyle name="40% - Accent4 5" xfId="91"/>
    <cellStyle name="40% - Accent4 6" xfId="92"/>
    <cellStyle name="40% - Accent4 7" xfId="93"/>
    <cellStyle name="40% - Accent4 8" xfId="94"/>
    <cellStyle name="40% - Accent5" xfId="95"/>
    <cellStyle name="40% - Accent5 2" xfId="96"/>
    <cellStyle name="40% - Accent5 3" xfId="97"/>
    <cellStyle name="40% - Accent5 4" xfId="98"/>
    <cellStyle name="40% - Accent5 5" xfId="99"/>
    <cellStyle name="40% - Accent5 6" xfId="100"/>
    <cellStyle name="40% - Accent5 7" xfId="101"/>
    <cellStyle name="40% - Accent5 8" xfId="102"/>
    <cellStyle name="40% - Accent6" xfId="103"/>
    <cellStyle name="40% - Accent6 2" xfId="104"/>
    <cellStyle name="40% - Accent6 3" xfId="105"/>
    <cellStyle name="40% - Accent6 4" xfId="106"/>
    <cellStyle name="40% - Accent6 5" xfId="107"/>
    <cellStyle name="40% - Accent6 6" xfId="108"/>
    <cellStyle name="40% - Accent6 7" xfId="109"/>
    <cellStyle name="40% - Accent6 8" xfId="110"/>
    <cellStyle name="60% - Accent1" xfId="111"/>
    <cellStyle name="60% - Accent1 2" xfId="112"/>
    <cellStyle name="60% - Accent1 3" xfId="113"/>
    <cellStyle name="60% - Accent1 4" xfId="114"/>
    <cellStyle name="60% - Accent1 5" xfId="115"/>
    <cellStyle name="60% - Accent1 6" xfId="116"/>
    <cellStyle name="60% - Accent1 7" xfId="117"/>
    <cellStyle name="60% - Accent1 8" xfId="118"/>
    <cellStyle name="60% - Accent2" xfId="119"/>
    <cellStyle name="60% - Accent2 2" xfId="120"/>
    <cellStyle name="60% - Accent2 3" xfId="121"/>
    <cellStyle name="60% - Accent2 4" xfId="122"/>
    <cellStyle name="60% - Accent2 5" xfId="123"/>
    <cellStyle name="60% - Accent2 6" xfId="124"/>
    <cellStyle name="60% - Accent2 7" xfId="125"/>
    <cellStyle name="60% - Accent2 8" xfId="126"/>
    <cellStyle name="60% - Accent3" xfId="127"/>
    <cellStyle name="60% - Accent3 2" xfId="128"/>
    <cellStyle name="60% - Accent3 3" xfId="129"/>
    <cellStyle name="60% - Accent3 4" xfId="130"/>
    <cellStyle name="60% - Accent3 5" xfId="131"/>
    <cellStyle name="60% - Accent3 6" xfId="132"/>
    <cellStyle name="60% - Accent3 7" xfId="133"/>
    <cellStyle name="60% - Accent3 8" xfId="134"/>
    <cellStyle name="60% - Accent4" xfId="135"/>
    <cellStyle name="60% - Accent4 2" xfId="136"/>
    <cellStyle name="60% - Accent4 3" xfId="137"/>
    <cellStyle name="60% - Accent4 4" xfId="138"/>
    <cellStyle name="60% - Accent4 5" xfId="139"/>
    <cellStyle name="60% - Accent4 6" xfId="140"/>
    <cellStyle name="60% - Accent4 7" xfId="141"/>
    <cellStyle name="60% - Accent4 8" xfId="142"/>
    <cellStyle name="60% - Accent5" xfId="143"/>
    <cellStyle name="60% - Accent5 2" xfId="144"/>
    <cellStyle name="60% - Accent5 3" xfId="145"/>
    <cellStyle name="60% - Accent5 4" xfId="146"/>
    <cellStyle name="60% - Accent5 5" xfId="147"/>
    <cellStyle name="60% - Accent5 6" xfId="148"/>
    <cellStyle name="60% - Accent5 7" xfId="149"/>
    <cellStyle name="60% - Accent5 8" xfId="150"/>
    <cellStyle name="60% - Accent6" xfId="151"/>
    <cellStyle name="60% - Accent6 2" xfId="152"/>
    <cellStyle name="60% - Accent6 3" xfId="153"/>
    <cellStyle name="60% - Accent6 4" xfId="154"/>
    <cellStyle name="60% - Accent6 5" xfId="155"/>
    <cellStyle name="60% - Accent6 6" xfId="156"/>
    <cellStyle name="60% - Accent6 7" xfId="157"/>
    <cellStyle name="60% - Accent6 8" xfId="158"/>
    <cellStyle name="Accent1" xfId="159"/>
    <cellStyle name="Accent1 2" xfId="160"/>
    <cellStyle name="Accent1 3" xfId="161"/>
    <cellStyle name="Accent1 4" xfId="162"/>
    <cellStyle name="Accent1 5" xfId="163"/>
    <cellStyle name="Accent1 6" xfId="164"/>
    <cellStyle name="Accent1 7" xfId="165"/>
    <cellStyle name="Accent1 8" xfId="166"/>
    <cellStyle name="Accent2" xfId="167"/>
    <cellStyle name="Accent2 2" xfId="168"/>
    <cellStyle name="Accent2 3" xfId="169"/>
    <cellStyle name="Accent2 4" xfId="170"/>
    <cellStyle name="Accent2 5" xfId="171"/>
    <cellStyle name="Accent2 6" xfId="172"/>
    <cellStyle name="Accent2 7" xfId="173"/>
    <cellStyle name="Accent2 8" xfId="174"/>
    <cellStyle name="Accent3" xfId="175"/>
    <cellStyle name="Accent3 2" xfId="176"/>
    <cellStyle name="Accent3 3" xfId="177"/>
    <cellStyle name="Accent3 4" xfId="178"/>
    <cellStyle name="Accent3 5" xfId="179"/>
    <cellStyle name="Accent3 6" xfId="180"/>
    <cellStyle name="Accent3 7" xfId="181"/>
    <cellStyle name="Accent3 8" xfId="182"/>
    <cellStyle name="Accent4" xfId="183"/>
    <cellStyle name="Accent4 2" xfId="184"/>
    <cellStyle name="Accent4 3" xfId="185"/>
    <cellStyle name="Accent4 4" xfId="186"/>
    <cellStyle name="Accent4 5" xfId="187"/>
    <cellStyle name="Accent4 6" xfId="188"/>
    <cellStyle name="Accent4 7" xfId="189"/>
    <cellStyle name="Accent4 8" xfId="190"/>
    <cellStyle name="Accent5" xfId="191"/>
    <cellStyle name="Accent5 2" xfId="192"/>
    <cellStyle name="Accent5 3" xfId="193"/>
    <cellStyle name="Accent5 4" xfId="194"/>
    <cellStyle name="Accent5 5" xfId="195"/>
    <cellStyle name="Accent5 6" xfId="196"/>
    <cellStyle name="Accent5 7" xfId="197"/>
    <cellStyle name="Accent5 8" xfId="198"/>
    <cellStyle name="Accent6" xfId="199"/>
    <cellStyle name="Accent6 2" xfId="200"/>
    <cellStyle name="Accent6 3" xfId="201"/>
    <cellStyle name="Accent6 4" xfId="202"/>
    <cellStyle name="Accent6 5" xfId="203"/>
    <cellStyle name="Accent6 6" xfId="204"/>
    <cellStyle name="Accent6 7" xfId="205"/>
    <cellStyle name="Accent6 8" xfId="206"/>
    <cellStyle name="Bad" xfId="207"/>
    <cellStyle name="Bad 2" xfId="208"/>
    <cellStyle name="Bad 3" xfId="209"/>
    <cellStyle name="Bad 4" xfId="210"/>
    <cellStyle name="Bad 5" xfId="211"/>
    <cellStyle name="Bad 6" xfId="212"/>
    <cellStyle name="Bad 7" xfId="213"/>
    <cellStyle name="Bad 8" xfId="214"/>
    <cellStyle name="Calculation" xfId="215"/>
    <cellStyle name="Calculation 2" xfId="216"/>
    <cellStyle name="Calculation 3" xfId="217"/>
    <cellStyle name="Calculation 4" xfId="218"/>
    <cellStyle name="Calculation 5" xfId="219"/>
    <cellStyle name="Calculation 6" xfId="220"/>
    <cellStyle name="Calculation 7" xfId="221"/>
    <cellStyle name="Calculation 8" xfId="222"/>
    <cellStyle name="Check Cell" xfId="223"/>
    <cellStyle name="Check Cell 2" xfId="224"/>
    <cellStyle name="Check Cell 3" xfId="225"/>
    <cellStyle name="Check Cell 4" xfId="226"/>
    <cellStyle name="Check Cell 5" xfId="227"/>
    <cellStyle name="Check Cell 6" xfId="228"/>
    <cellStyle name="Check Cell 7" xfId="229"/>
    <cellStyle name="Check Cell 8" xfId="230"/>
    <cellStyle name="Comma" xfId="231"/>
    <cellStyle name="Comma [0]" xfId="232"/>
    <cellStyle name="Comma 2" xfId="233"/>
    <cellStyle name="Comma 2 10" xfId="234"/>
    <cellStyle name="Comma 2 11" xfId="235"/>
    <cellStyle name="Comma 2 12" xfId="236"/>
    <cellStyle name="Comma 2 13" xfId="237"/>
    <cellStyle name="Comma 2 14" xfId="238"/>
    <cellStyle name="Comma 2 15" xfId="239"/>
    <cellStyle name="Comma 2 16" xfId="240"/>
    <cellStyle name="Comma 2 17" xfId="241"/>
    <cellStyle name="Comma 2 18" xfId="242"/>
    <cellStyle name="Comma 2 19" xfId="243"/>
    <cellStyle name="Comma 2 2" xfId="244"/>
    <cellStyle name="Comma 2 20" xfId="245"/>
    <cellStyle name="Comma 2 3" xfId="246"/>
    <cellStyle name="Comma 2 4" xfId="247"/>
    <cellStyle name="Comma 2 5" xfId="248"/>
    <cellStyle name="Comma 2 6" xfId="249"/>
    <cellStyle name="Comma 2 7" xfId="250"/>
    <cellStyle name="Comma 2 8" xfId="251"/>
    <cellStyle name="Comma 2 9" xfId="252"/>
    <cellStyle name="Comma 3" xfId="253"/>
    <cellStyle name="Comma 4" xfId="254"/>
    <cellStyle name="Currency" xfId="255"/>
    <cellStyle name="Currency [0]" xfId="256"/>
    <cellStyle name="Currency 2" xfId="257"/>
    <cellStyle name="Currency 2 2" xfId="258"/>
    <cellStyle name="Currency 2 3" xfId="259"/>
    <cellStyle name="Currency 2 4" xfId="260"/>
    <cellStyle name="Currency 2 5" xfId="261"/>
    <cellStyle name="Currency 3" xfId="262"/>
    <cellStyle name="Currency 4" xfId="263"/>
    <cellStyle name="Currency 5" xfId="264"/>
    <cellStyle name="Currency_Title I School Allocation Worksheet" xfId="265"/>
    <cellStyle name="Explanatory Text" xfId="266"/>
    <cellStyle name="Explanatory Text 2" xfId="267"/>
    <cellStyle name="Explanatory Text 3" xfId="268"/>
    <cellStyle name="Explanatory Text 4" xfId="269"/>
    <cellStyle name="Explanatory Text 5" xfId="270"/>
    <cellStyle name="Explanatory Text 6" xfId="271"/>
    <cellStyle name="Explanatory Text 7" xfId="272"/>
    <cellStyle name="Explanatory Text 8" xfId="273"/>
    <cellStyle name="Good" xfId="274"/>
    <cellStyle name="Good 2" xfId="275"/>
    <cellStyle name="Good 3" xfId="276"/>
    <cellStyle name="Good 4" xfId="277"/>
    <cellStyle name="Good 5" xfId="278"/>
    <cellStyle name="Good 6" xfId="279"/>
    <cellStyle name="Good 7" xfId="280"/>
    <cellStyle name="Good 8" xfId="281"/>
    <cellStyle name="Heading 1" xfId="282"/>
    <cellStyle name="Heading 1 2" xfId="283"/>
    <cellStyle name="Heading 1 3" xfId="284"/>
    <cellStyle name="Heading 1 4" xfId="285"/>
    <cellStyle name="Heading 1 5" xfId="286"/>
    <cellStyle name="Heading 1 6" xfId="287"/>
    <cellStyle name="Heading 1 7" xfId="288"/>
    <cellStyle name="Heading 1 8" xfId="289"/>
    <cellStyle name="Heading 2" xfId="290"/>
    <cellStyle name="Heading 2 2" xfId="291"/>
    <cellStyle name="Heading 2 3" xfId="292"/>
    <cellStyle name="Heading 2 4" xfId="293"/>
    <cellStyle name="Heading 2 5" xfId="294"/>
    <cellStyle name="Heading 2 6" xfId="295"/>
    <cellStyle name="Heading 2 7" xfId="296"/>
    <cellStyle name="Heading 2 8" xfId="297"/>
    <cellStyle name="Heading 3" xfId="298"/>
    <cellStyle name="Heading 3 2" xfId="299"/>
    <cellStyle name="Heading 3 3" xfId="300"/>
    <cellStyle name="Heading 3 4" xfId="301"/>
    <cellStyle name="Heading 3 5" xfId="302"/>
    <cellStyle name="Heading 3 6" xfId="303"/>
    <cellStyle name="Heading 3 7" xfId="304"/>
    <cellStyle name="Heading 3 8" xfId="305"/>
    <cellStyle name="Heading 4" xfId="306"/>
    <cellStyle name="Heading 4 2" xfId="307"/>
    <cellStyle name="Heading 4 3" xfId="308"/>
    <cellStyle name="Heading 4 4" xfId="309"/>
    <cellStyle name="Heading 4 5" xfId="310"/>
    <cellStyle name="Heading 4 6" xfId="311"/>
    <cellStyle name="Heading 4 7" xfId="312"/>
    <cellStyle name="Heading 4 8" xfId="313"/>
    <cellStyle name="Input" xfId="314"/>
    <cellStyle name="Input 2" xfId="315"/>
    <cellStyle name="Input 3" xfId="316"/>
    <cellStyle name="Input 4" xfId="317"/>
    <cellStyle name="Input 5" xfId="318"/>
    <cellStyle name="Input 6" xfId="319"/>
    <cellStyle name="Input 7" xfId="320"/>
    <cellStyle name="Input 8" xfId="321"/>
    <cellStyle name="Linked Cell" xfId="322"/>
    <cellStyle name="Linked Cell 2" xfId="323"/>
    <cellStyle name="Linked Cell 3" xfId="324"/>
    <cellStyle name="Linked Cell 4" xfId="325"/>
    <cellStyle name="Linked Cell 5" xfId="326"/>
    <cellStyle name="Linked Cell 6" xfId="327"/>
    <cellStyle name="Linked Cell 7" xfId="328"/>
    <cellStyle name="Linked Cell 8" xfId="329"/>
    <cellStyle name="Neutral" xfId="330"/>
    <cellStyle name="Neutral 2" xfId="331"/>
    <cellStyle name="Neutral 3" xfId="332"/>
    <cellStyle name="Neutral 4" xfId="333"/>
    <cellStyle name="Neutral 5" xfId="334"/>
    <cellStyle name="Neutral 6" xfId="335"/>
    <cellStyle name="Neutral 7" xfId="336"/>
    <cellStyle name="Neutral 8" xfId="337"/>
    <cellStyle name="no dec" xfId="338"/>
    <cellStyle name="Normal 2" xfId="339"/>
    <cellStyle name="Normal 2 2" xfId="340"/>
    <cellStyle name="Normal 2 3" xfId="341"/>
    <cellStyle name="Normal 2 4" xfId="342"/>
    <cellStyle name="Normal 2 5" xfId="343"/>
    <cellStyle name="Normal 2 6" xfId="344"/>
    <cellStyle name="Normal 2 7" xfId="345"/>
    <cellStyle name="Normal 2_HIGH Deseg Cuts 10 11 SY Revised by Dr. Macklin JF 8-24-10" xfId="346"/>
    <cellStyle name="Normal 3" xfId="347"/>
    <cellStyle name="Normal 4" xfId="348"/>
    <cellStyle name="Normal 5" xfId="349"/>
    <cellStyle name="Normal 6" xfId="350"/>
    <cellStyle name="Normal 7" xfId="351"/>
    <cellStyle name="Normal 8 2" xfId="352"/>
    <cellStyle name="Normal 9" xfId="353"/>
    <cellStyle name="Normal_2011 Reduction Worksheet-Elementary" xfId="354"/>
    <cellStyle name="Normal_2011 Reduction Worksheet-Tucson" xfId="355"/>
    <cellStyle name="Normal_D99_sum" xfId="356"/>
    <cellStyle name="Normal_D99_sum 2" xfId="357"/>
    <cellStyle name="Normal_D99_sum 4" xfId="358"/>
    <cellStyle name="Normal_HIGH Deseg Cuts 10 11 SY Revised by Dr. Macklin JF 8-24-10" xfId="359"/>
    <cellStyle name="Normal_Title I School Allocation Worksheet" xfId="360"/>
    <cellStyle name="Note" xfId="361"/>
    <cellStyle name="Note 2" xfId="362"/>
    <cellStyle name="Note 3" xfId="363"/>
    <cellStyle name="Note 4" xfId="364"/>
    <cellStyle name="Note 5" xfId="365"/>
    <cellStyle name="Note 6" xfId="366"/>
    <cellStyle name="Note 7" xfId="367"/>
    <cellStyle name="Note 8" xfId="368"/>
    <cellStyle name="Output" xfId="369"/>
    <cellStyle name="Output 2" xfId="370"/>
    <cellStyle name="Output 3" xfId="371"/>
    <cellStyle name="Output 4" xfId="372"/>
    <cellStyle name="Output 5" xfId="373"/>
    <cellStyle name="Output 6" xfId="374"/>
    <cellStyle name="Output 7" xfId="375"/>
    <cellStyle name="Output 8" xfId="376"/>
    <cellStyle name="Percent" xfId="377"/>
    <cellStyle name="Percent 2" xfId="378"/>
    <cellStyle name="Percent 2 10" xfId="379"/>
    <cellStyle name="Percent 2 11" xfId="380"/>
    <cellStyle name="Percent 2 12" xfId="381"/>
    <cellStyle name="Percent 2 13" xfId="382"/>
    <cellStyle name="Percent 2 14" xfId="383"/>
    <cellStyle name="Percent 2 15" xfId="384"/>
    <cellStyle name="Percent 2 16" xfId="385"/>
    <cellStyle name="Percent 2 17" xfId="386"/>
    <cellStyle name="Percent 2 18" xfId="387"/>
    <cellStyle name="Percent 2 19" xfId="388"/>
    <cellStyle name="Percent 2 2" xfId="389"/>
    <cellStyle name="Percent 2 20" xfId="390"/>
    <cellStyle name="Percent 2 3" xfId="391"/>
    <cellStyle name="Percent 2 4" xfId="392"/>
    <cellStyle name="Percent 2 5" xfId="393"/>
    <cellStyle name="Percent 2 6" xfId="394"/>
    <cellStyle name="Percent 2 7" xfId="395"/>
    <cellStyle name="Percent 2 8" xfId="396"/>
    <cellStyle name="Percent 2 9" xfId="397"/>
    <cellStyle name="Title" xfId="398"/>
    <cellStyle name="Title 2" xfId="399"/>
    <cellStyle name="Title 3" xfId="400"/>
    <cellStyle name="Title 4" xfId="401"/>
    <cellStyle name="Title 5" xfId="402"/>
    <cellStyle name="Title 6" xfId="403"/>
    <cellStyle name="Title 7" xfId="404"/>
    <cellStyle name="Title 8" xfId="405"/>
    <cellStyle name="Total" xfId="406"/>
    <cellStyle name="Total 2" xfId="407"/>
    <cellStyle name="Total 3" xfId="408"/>
    <cellStyle name="Total 4" xfId="409"/>
    <cellStyle name="Total 5" xfId="410"/>
    <cellStyle name="Total 6" xfId="411"/>
    <cellStyle name="Total 7" xfId="412"/>
    <cellStyle name="Total 8" xfId="413"/>
    <cellStyle name="Warning Text" xfId="414"/>
    <cellStyle name="Warning Text 2" xfId="415"/>
    <cellStyle name="Warning Text 3" xfId="416"/>
    <cellStyle name="Warning Text 4" xfId="417"/>
    <cellStyle name="Warning Text 5" xfId="418"/>
    <cellStyle name="Warning Text 6" xfId="419"/>
    <cellStyle name="Warning Text 7" xfId="420"/>
    <cellStyle name="Warning Text 8" xfId="421"/>
  </cellStyles>
  <dxfs count="9">
    <dxf>
      <font>
        <color indexed="17"/>
      </font>
      <fill>
        <patternFill>
          <bgColor indexed="42"/>
        </patternFill>
      </fill>
    </dxf>
    <dxf>
      <font>
        <color indexed="20"/>
      </font>
      <fill>
        <patternFill>
          <bgColor indexed="45"/>
        </patternFill>
      </fill>
    </dxf>
    <dxf>
      <font>
        <color indexed="60"/>
      </font>
      <fill>
        <patternFill>
          <bgColor indexed="43"/>
        </patternFill>
      </fill>
    </dxf>
    <dxf>
      <font>
        <color indexed="60"/>
      </font>
      <fill>
        <patternFill>
          <bgColor indexed="43"/>
        </patternFill>
      </fill>
    </dxf>
    <dxf>
      <font>
        <color indexed="20"/>
      </font>
      <fill>
        <patternFill>
          <bgColor indexed="45"/>
        </patternFill>
      </fill>
    </dxf>
    <dxf>
      <font>
        <color indexed="17"/>
      </font>
      <fill>
        <patternFill>
          <bgColor indexed="42"/>
        </patternFill>
      </fill>
    </dxf>
    <dxf>
      <font>
        <color indexed="17"/>
      </font>
      <fill>
        <patternFill>
          <bgColor indexed="42"/>
        </patternFill>
      </fill>
    </dxf>
    <dxf>
      <font>
        <color indexed="20"/>
      </font>
      <fill>
        <patternFill>
          <bgColor indexed="45"/>
        </patternFill>
      </fill>
    </dxf>
    <dxf>
      <font>
        <color indexed="6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externalLink" Target="externalLinks/externalLink2.xml" /><Relationship Id="rId50" Type="http://schemas.openxmlformats.org/officeDocument/2006/relationships/externalLink" Target="externalLinks/externalLink3.xml" /><Relationship Id="rId51" Type="http://schemas.openxmlformats.org/officeDocument/2006/relationships/externalLink" Target="externalLinks/externalLink4.xml" /><Relationship Id="rId52" Type="http://schemas.openxmlformats.org/officeDocument/2006/relationships/externalLink" Target="externalLinks/externalLink5.xml" /><Relationship Id="rId53" Type="http://schemas.openxmlformats.org/officeDocument/2006/relationships/externalLink" Target="externalLinks/externalLink6.xml" /><Relationship Id="rId54" Type="http://schemas.openxmlformats.org/officeDocument/2006/relationships/externalLink" Target="externalLinks/externalLink7.xml" /><Relationship Id="rId55" Type="http://schemas.openxmlformats.org/officeDocument/2006/relationships/externalLink" Target="externalLinks/externalLink8.xml" /><Relationship Id="rId56" Type="http://schemas.openxmlformats.org/officeDocument/2006/relationships/externalLink" Target="externalLinks/externalLink9.xml" /><Relationship Id="rId57" Type="http://schemas.openxmlformats.org/officeDocument/2006/relationships/externalLink" Target="externalLinks/externalLink10.xml" /><Relationship Id="rId58" Type="http://schemas.openxmlformats.org/officeDocument/2006/relationships/externalLink" Target="externalLinks/externalLink11.xml" /><Relationship Id="rId59" Type="http://schemas.openxmlformats.org/officeDocument/2006/relationships/externalLink" Target="externalLinks/externalLink12.xml" /><Relationship Id="rId60" Type="http://schemas.openxmlformats.org/officeDocument/2006/relationships/externalLink" Target="externalLinks/externalLink13.xml" /><Relationship Id="rId6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20Book\201011\Site%20Based%20Budget%20Process\High%20Schools\Sahuaro.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udget%20Book\201011\Site%20Based%20Budget%20Process\High%20Schools%20-%20OLD\FY%202011%20University\University%20HS%20Budget%20201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Budget%20Book\201011\Site%20Based%20Budget%20Process\Elementary%20Schools\Roberts%20Budget%20Worksheets%20Model%2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office\2011BudgetBooks\Budget%20Book\201011\Site%20Based%20Budget%20Process\High%20Schools%20-%20OLD\FY%202011%20Tucson%20High\Tucson%20HS%20Budget%20201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Office\BudgetBooks\2012%20Source%20Documents\2012%20Allocation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ffice\2011BudgetBooks\Budget%20Book\201011\Site%20Based%20Budget%20Process\High%20Schools\Sahua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dget%20Book\200910\CHERYL%20-%202010%20DRAFT%20Budget%20Boo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O:\Budget%20Book\201011\Site%20Based%20Budget%20Process\HSBudget\FY2011University\SY2011BudgetBookUniversit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udget%20Book\201011\Site%20Based%20Budget%20Process\High%20Schools\Sahuaro%20Model%2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O:\Budget%20Book\201011\Site%20Based%20Budget%20Process\ELEMENTARY%20SCHOOLS%20-%20FINAL\FY%202011%20Borton\SY2011%20Budget%20Book%20-%20Borto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O:\Budget%20Book\201011\Site%20Based%20Budget%20Process\ELEMENTARY%20SCHOOLS%20-%20FINAL\FY%202011%20Carrillo\SY2011%20Budget%20Book%20-%20Carrill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Budget%20Book\201011\Site%20Based%20Budget%20Process\ELEMENTARY%20SCHOOLS%20-%20FINAL\FY%202011%20Collier\SY2011%20Budget%20Book%20-%20Collie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1%20Budget\2011%20Elementary%20Budget%20Worksheets%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unning Total"/>
      <sheetName val="Average Salaries"/>
      <sheetName val="Position Control"/>
      <sheetName val="Mohave Staffing"/>
      <sheetName val="Summary"/>
      <sheetName val="Staffing"/>
      <sheetName val="Extra Duty Stipends"/>
      <sheetName val="Substitutes"/>
      <sheetName val="Certified Temp Hrly"/>
      <sheetName val="Classified Temp Hourly"/>
      <sheetName val="Class Temp hrly 2"/>
      <sheetName val="Supplies, Classroom"/>
      <sheetName val="Supplies, Attendance &amp; Grad"/>
      <sheetName val="Supplies, Office"/>
      <sheetName val="Supplies, Custodial"/>
      <sheetName val="Services"/>
      <sheetName val="Travel"/>
      <sheetName val="Soft Capital Supplies"/>
      <sheetName val="Soft Cap Furn &amp; Equip classroom"/>
      <sheetName val="Capital Furn &amp; Equip Other"/>
      <sheetName val="School Improvement Requests"/>
      <sheetName val="Other Resources"/>
      <sheetName val="Deseg"/>
      <sheetName val="2011 Reduction Sheet"/>
      <sheetName val="4%"/>
      <sheetName val="6%"/>
      <sheetName val="8%"/>
      <sheetName val="10%"/>
      <sheetName val="Temp hrly points calculation"/>
      <sheetName val="Hr to FTE to Pts Conversion"/>
      <sheetName val="Summary All Resources Current Y"/>
      <sheetName val="Deseg Current Year"/>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 Title I Sch Allocation Wksheet"/>
      <sheetName val="Program Improvement Narrative"/>
      <sheetName val="Program Improv Budget Needs"/>
      <sheetName val="2011 Budg Upload Protected"/>
      <sheetName val="Print Ranges"/>
      <sheetName val="GL Download"/>
    </sheetNames>
    <sheetDataSet>
      <sheetData sheetId="1">
        <row r="4">
          <cell r="D4">
            <v>55715</v>
          </cell>
        </row>
        <row r="5">
          <cell r="D5">
            <v>91342</v>
          </cell>
        </row>
        <row r="6">
          <cell r="D6">
            <v>79201</v>
          </cell>
        </row>
        <row r="7">
          <cell r="D7">
            <v>24465</v>
          </cell>
        </row>
        <row r="8">
          <cell r="D8">
            <v>29088</v>
          </cell>
        </row>
        <row r="10">
          <cell r="D10">
            <v>42561</v>
          </cell>
        </row>
        <row r="11">
          <cell r="D11">
            <v>37199</v>
          </cell>
        </row>
        <row r="15">
          <cell r="D15">
            <v>35381</v>
          </cell>
        </row>
        <row r="16">
          <cell r="D16">
            <v>44765</v>
          </cell>
        </row>
        <row r="17">
          <cell r="D17">
            <v>36586</v>
          </cell>
        </row>
        <row r="18">
          <cell r="D18">
            <v>23514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unning Total"/>
      <sheetName val="Rounding Rules"/>
      <sheetName val="Summary"/>
      <sheetName val="Average Salaries"/>
      <sheetName val="Summary All Resources"/>
      <sheetName val="2010 Reduction WkSht"/>
      <sheetName val="Regular Ed FTE"/>
      <sheetName val="Special Ed FTE"/>
      <sheetName val="Resource Services"/>
      <sheetName val=" Position Control"/>
      <sheetName val="2010 14% Reduction Wksht"/>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Supplies - Attendance"/>
      <sheetName val="Supplies - Office"/>
      <sheetName val="Supplies - Custodial"/>
      <sheetName val="Srvcs - Repair &amp; Maintenance"/>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Other Resources"/>
      <sheetName val="Deseg"/>
      <sheetName val="2011 Budg Sum by Acct Code Prot"/>
      <sheetName val="Print Ranges"/>
      <sheetName val="GL Download"/>
    </sheetNames>
    <sheetDataSet>
      <sheetData sheetId="18">
        <row r="1">
          <cell r="A1" t="str">
            <v>School:</v>
          </cell>
          <cell r="B1" t="str">
            <v>University High School</v>
          </cell>
          <cell r="C1" t="str">
            <v>Budget String:</v>
          </cell>
          <cell r="D1" t="str">
            <v>6141.00100.2675.100.1001.0000</v>
          </cell>
        </row>
        <row r="2">
          <cell r="A2" t="str">
            <v>Program:</v>
          </cell>
          <cell r="B2" t="str">
            <v>Regular Education</v>
          </cell>
          <cell r="C2" t="str">
            <v>Revision Number:</v>
          </cell>
        </row>
        <row r="3">
          <cell r="A3" t="str">
            <v>Expense Type:</v>
          </cell>
          <cell r="B3" t="str">
            <v>Staffing, Daily Substitutes</v>
          </cell>
          <cell r="C3" t="str">
            <v>Date:</v>
          </cell>
        </row>
        <row r="4">
          <cell r="A4" t="str">
            <v>2011 Allocation:</v>
          </cell>
          <cell r="B4">
            <v>0</v>
          </cell>
          <cell r="C4" t="str">
            <v>2010 Budget:</v>
          </cell>
          <cell r="D4">
            <v>0</v>
          </cell>
        </row>
        <row r="6">
          <cell r="A6" t="str">
            <v>Teacher FTE</v>
          </cell>
          <cell r="B6" t="str">
            <v>Daily Substitutes due to Absence</v>
          </cell>
          <cell r="C6" t="str">
            <v>Per Teacher Rate</v>
          </cell>
        </row>
        <row r="7">
          <cell r="C7">
            <v>1110</v>
          </cell>
          <cell r="D7">
            <v>0</v>
          </cell>
        </row>
        <row r="8">
          <cell r="C8">
            <v>0</v>
          </cell>
          <cell r="D8">
            <v>0</v>
          </cell>
        </row>
        <row r="9">
          <cell r="C9">
            <v>0</v>
          </cell>
          <cell r="D9">
            <v>0</v>
          </cell>
        </row>
        <row r="10">
          <cell r="C10">
            <v>0</v>
          </cell>
          <cell r="D10">
            <v>0</v>
          </cell>
        </row>
        <row r="11">
          <cell r="C11">
            <v>0</v>
          </cell>
          <cell r="D11">
            <v>0</v>
          </cell>
        </row>
        <row r="12">
          <cell r="C12">
            <v>0</v>
          </cell>
          <cell r="D12">
            <v>0</v>
          </cell>
        </row>
        <row r="13">
          <cell r="C13">
            <v>0</v>
          </cell>
          <cell r="D13">
            <v>0</v>
          </cell>
        </row>
        <row r="14">
          <cell r="C14">
            <v>0</v>
          </cell>
          <cell r="D14">
            <v>0</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row r="31">
          <cell r="C31">
            <v>0</v>
          </cell>
          <cell r="D31">
            <v>0</v>
          </cell>
        </row>
        <row r="32">
          <cell r="C32">
            <v>0</v>
          </cell>
          <cell r="D32">
            <v>0</v>
          </cell>
        </row>
        <row r="33">
          <cell r="C33">
            <v>0</v>
          </cell>
          <cell r="D33">
            <v>0</v>
          </cell>
        </row>
        <row r="34">
          <cell r="C34">
            <v>0</v>
          </cell>
          <cell r="D34">
            <v>0</v>
          </cell>
        </row>
        <row r="35">
          <cell r="C35">
            <v>0</v>
          </cell>
          <cell r="D35">
            <v>0</v>
          </cell>
        </row>
        <row r="36">
          <cell r="C36">
            <v>0</v>
          </cell>
          <cell r="D36">
            <v>0</v>
          </cell>
        </row>
        <row r="37">
          <cell r="C37">
            <v>0</v>
          </cell>
          <cell r="D37">
            <v>0</v>
          </cell>
        </row>
        <row r="38">
          <cell r="C38">
            <v>0</v>
          </cell>
          <cell r="D38">
            <v>0</v>
          </cell>
        </row>
        <row r="39">
          <cell r="C39">
            <v>0</v>
          </cell>
          <cell r="D39">
            <v>0</v>
          </cell>
        </row>
        <row r="40">
          <cell r="C40">
            <v>0</v>
          </cell>
          <cell r="D40">
            <v>0</v>
          </cell>
        </row>
        <row r="41">
          <cell r="C41">
            <v>0</v>
          </cell>
          <cell r="D41">
            <v>0</v>
          </cell>
        </row>
        <row r="42">
          <cell r="C42">
            <v>0</v>
          </cell>
          <cell r="D42">
            <v>0</v>
          </cell>
        </row>
        <row r="43">
          <cell r="C43" t="str">
            <v>Subtotal Daily Substitutes Wages:</v>
          </cell>
          <cell r="D43">
            <v>0</v>
          </cell>
        </row>
        <row r="44">
          <cell r="C44" t="str">
            <v>Benefits/Employer Related Expenses:</v>
          </cell>
          <cell r="D44">
            <v>0</v>
          </cell>
        </row>
        <row r="45">
          <cell r="C45" t="str">
            <v>Total Daily Substitutes:</v>
          </cell>
          <cell r="D45">
            <v>0</v>
          </cell>
        </row>
        <row r="103">
          <cell r="A103" t="str">
            <v>percentage</v>
          </cell>
          <cell r="B103">
            <v>1809190</v>
          </cell>
        </row>
        <row r="104">
          <cell r="A104" t="str">
            <v>st_th</v>
          </cell>
          <cell r="B104" t="e">
            <v>#REF!</v>
          </cell>
        </row>
        <row r="106">
          <cell r="A106" t="str">
            <v>oth</v>
          </cell>
          <cell r="B106" t="e">
            <v>#REF!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unning Total"/>
      <sheetName val="Rounding Rules"/>
      <sheetName val="Average Salaries"/>
      <sheetName val="Summary"/>
      <sheetName val="Loss of Planning"/>
      <sheetName val="Substitutes"/>
      <sheetName val="Release Time Subs"/>
      <sheetName val="Added Duty"/>
      <sheetName val="Curriculum Dev"/>
      <sheetName val="Curriculum Dev (summer)"/>
      <sheetName val="Monitors Temp Hourly"/>
      <sheetName val="Lap Tutors Temp Hrly"/>
      <sheetName val="Community Rep TempHrly"/>
      <sheetName val="Overtime, Office"/>
      <sheetName val="Overtime, Custodians"/>
      <sheetName val="Overtime, Grounds"/>
      <sheetName val="Supplies, Classroom"/>
      <sheetName val="Supplies, Attendance"/>
      <sheetName val="Supplies, Office"/>
      <sheetName val="Supplies, Custodial"/>
      <sheetName val="Repair &amp; Maintenance"/>
      <sheetName val="Membership Dues Students"/>
      <sheetName val="Membership Dues Admin"/>
      <sheetName val="Student Admissions"/>
      <sheetName val="Travel, Registration"/>
      <sheetName val="Travel, Mileage"/>
      <sheetName val="Travel, In State"/>
      <sheetName val="Travel, Out of State"/>
      <sheetName val="Soft Capital Library"/>
      <sheetName val="Soft Capital Textbooks"/>
      <sheetName val="Soft Capital Instructional Aids"/>
      <sheetName val="Soft Cap Furn &amp; Equip classroom"/>
      <sheetName val="Soft Cap, Tech, Classroom"/>
      <sheetName val="Capital Furn &amp; Equip Admin"/>
      <sheetName val="Technology, Admin"/>
      <sheetName val="Capital Furn &amp; Equip Ops"/>
      <sheetName val="Other Resources"/>
      <sheetName val="Deseg"/>
      <sheetName val="School Improvement Request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unning Total"/>
      <sheetName val="Rounding Rules"/>
      <sheetName val="Summary"/>
      <sheetName val="Average Salaries"/>
      <sheetName val="Summary All Resources"/>
      <sheetName val="2010 Reduction WkSht"/>
      <sheetName val="Regular Ed FTE"/>
      <sheetName val="Special Ed FTE"/>
      <sheetName val="Resource Services"/>
      <sheetName val=" Position Control"/>
      <sheetName val="2010 14% Reduction Wksht"/>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Supplies - Attendance"/>
      <sheetName val="Supplies - Office"/>
      <sheetName val="Supplies - Custodial"/>
      <sheetName val="Srvcs - Repair &amp; Maintenance"/>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Other Resources"/>
      <sheetName val="Deseg"/>
      <sheetName val="2011 Budg Sum by Acct Code Prot"/>
      <sheetName val="Print Ranges"/>
      <sheetName val="GL Download"/>
      <sheetName val="Capital Furn &amp; Equip Ops"/>
    </sheetNames>
    <sheetDataSet>
      <sheetData sheetId="18">
        <row r="1">
          <cell r="A1" t="str">
            <v>School:</v>
          </cell>
          <cell r="B1" t="str">
            <v>Tucson High School</v>
          </cell>
          <cell r="C1" t="str">
            <v>Budget String:</v>
          </cell>
          <cell r="D1" t="str">
            <v>6141.00100.2660.100.1001.0000</v>
          </cell>
        </row>
        <row r="2">
          <cell r="A2" t="str">
            <v>Program:</v>
          </cell>
          <cell r="B2" t="str">
            <v>Regular Education</v>
          </cell>
          <cell r="C2" t="str">
            <v>Revision Number:</v>
          </cell>
        </row>
        <row r="3">
          <cell r="A3" t="str">
            <v>Expense Type:</v>
          </cell>
          <cell r="B3" t="str">
            <v>Staffing, Daily Substitutes</v>
          </cell>
          <cell r="C3" t="str">
            <v>Date:</v>
          </cell>
        </row>
        <row r="4">
          <cell r="A4" t="str">
            <v>2011 Allocation:</v>
          </cell>
          <cell r="B4">
            <v>0</v>
          </cell>
          <cell r="C4" t="str">
            <v>2010 Budget:</v>
          </cell>
          <cell r="D4">
            <v>0</v>
          </cell>
        </row>
        <row r="6">
          <cell r="A6" t="str">
            <v>Teacher FTE</v>
          </cell>
          <cell r="B6" t="str">
            <v>Daily Substitutes due to Absence</v>
          </cell>
          <cell r="C6" t="str">
            <v>Per Teacher Rate</v>
          </cell>
        </row>
        <row r="7">
          <cell r="C7">
            <v>1110</v>
          </cell>
          <cell r="D7">
            <v>0</v>
          </cell>
        </row>
        <row r="8">
          <cell r="C8">
            <v>0</v>
          </cell>
          <cell r="D8">
            <v>0</v>
          </cell>
        </row>
        <row r="9">
          <cell r="C9">
            <v>0</v>
          </cell>
          <cell r="D9">
            <v>0</v>
          </cell>
        </row>
        <row r="10">
          <cell r="C10">
            <v>0</v>
          </cell>
          <cell r="D10">
            <v>0</v>
          </cell>
        </row>
        <row r="11">
          <cell r="C11">
            <v>0</v>
          </cell>
          <cell r="D11">
            <v>0</v>
          </cell>
        </row>
        <row r="12">
          <cell r="C12">
            <v>0</v>
          </cell>
          <cell r="D12">
            <v>0</v>
          </cell>
        </row>
        <row r="13">
          <cell r="C13">
            <v>0</v>
          </cell>
          <cell r="D13">
            <v>0</v>
          </cell>
        </row>
        <row r="14">
          <cell r="C14">
            <v>0</v>
          </cell>
          <cell r="D14">
            <v>0</v>
          </cell>
        </row>
        <row r="15">
          <cell r="C15">
            <v>0</v>
          </cell>
          <cell r="D15">
            <v>0</v>
          </cell>
        </row>
        <row r="16">
          <cell r="C16">
            <v>0</v>
          </cell>
          <cell r="D16">
            <v>0</v>
          </cell>
        </row>
        <row r="17">
          <cell r="C17">
            <v>0</v>
          </cell>
          <cell r="D17">
            <v>0</v>
          </cell>
        </row>
        <row r="18">
          <cell r="C18">
            <v>0</v>
          </cell>
          <cell r="D18">
            <v>0</v>
          </cell>
        </row>
        <row r="19">
          <cell r="C19">
            <v>0</v>
          </cell>
          <cell r="D19">
            <v>0</v>
          </cell>
        </row>
        <row r="20">
          <cell r="C20">
            <v>0</v>
          </cell>
          <cell r="D20">
            <v>0</v>
          </cell>
        </row>
        <row r="21">
          <cell r="C21">
            <v>0</v>
          </cell>
          <cell r="D21">
            <v>0</v>
          </cell>
        </row>
        <row r="22">
          <cell r="C22">
            <v>0</v>
          </cell>
          <cell r="D22">
            <v>0</v>
          </cell>
        </row>
        <row r="23">
          <cell r="C23">
            <v>0</v>
          </cell>
          <cell r="D23">
            <v>0</v>
          </cell>
        </row>
        <row r="24">
          <cell r="C24">
            <v>0</v>
          </cell>
          <cell r="D24">
            <v>0</v>
          </cell>
        </row>
        <row r="25">
          <cell r="C25">
            <v>0</v>
          </cell>
          <cell r="D25">
            <v>0</v>
          </cell>
        </row>
        <row r="26">
          <cell r="C26">
            <v>0</v>
          </cell>
          <cell r="D26">
            <v>0</v>
          </cell>
        </row>
        <row r="27">
          <cell r="C27">
            <v>0</v>
          </cell>
          <cell r="D27">
            <v>0</v>
          </cell>
        </row>
        <row r="28">
          <cell r="C28">
            <v>0</v>
          </cell>
          <cell r="D28">
            <v>0</v>
          </cell>
        </row>
        <row r="29">
          <cell r="C29">
            <v>0</v>
          </cell>
          <cell r="D29">
            <v>0</v>
          </cell>
        </row>
        <row r="30">
          <cell r="C30">
            <v>0</v>
          </cell>
          <cell r="D30">
            <v>0</v>
          </cell>
        </row>
        <row r="31">
          <cell r="C31">
            <v>0</v>
          </cell>
          <cell r="D31">
            <v>0</v>
          </cell>
        </row>
        <row r="32">
          <cell r="C32">
            <v>0</v>
          </cell>
          <cell r="D32">
            <v>0</v>
          </cell>
        </row>
        <row r="33">
          <cell r="C33">
            <v>0</v>
          </cell>
          <cell r="D33">
            <v>0</v>
          </cell>
        </row>
        <row r="34">
          <cell r="C34">
            <v>0</v>
          </cell>
          <cell r="D34">
            <v>0</v>
          </cell>
        </row>
        <row r="35">
          <cell r="C35">
            <v>0</v>
          </cell>
          <cell r="D35">
            <v>0</v>
          </cell>
        </row>
        <row r="36">
          <cell r="C36">
            <v>0</v>
          </cell>
          <cell r="D36">
            <v>0</v>
          </cell>
        </row>
        <row r="37">
          <cell r="C37">
            <v>0</v>
          </cell>
          <cell r="D37">
            <v>0</v>
          </cell>
        </row>
        <row r="38">
          <cell r="C38">
            <v>0</v>
          </cell>
          <cell r="D38">
            <v>0</v>
          </cell>
        </row>
        <row r="39">
          <cell r="C39">
            <v>0</v>
          </cell>
          <cell r="D39">
            <v>0</v>
          </cell>
        </row>
        <row r="40">
          <cell r="C40">
            <v>0</v>
          </cell>
          <cell r="D40">
            <v>0</v>
          </cell>
        </row>
        <row r="41">
          <cell r="C41">
            <v>0</v>
          </cell>
          <cell r="D41">
            <v>0</v>
          </cell>
        </row>
        <row r="42">
          <cell r="C42">
            <v>0</v>
          </cell>
          <cell r="D42">
            <v>0</v>
          </cell>
        </row>
        <row r="43">
          <cell r="C43" t="str">
            <v>Subtotal Daily Substitutes Wages:</v>
          </cell>
          <cell r="D43">
            <v>0</v>
          </cell>
        </row>
        <row r="44">
          <cell r="C44" t="str">
            <v>Benefits/Employer Related Expenses:</v>
          </cell>
          <cell r="D44">
            <v>0</v>
          </cell>
        </row>
        <row r="45">
          <cell r="C45" t="str">
            <v>Total Daily Substitutes:</v>
          </cell>
          <cell r="D45">
            <v>0</v>
          </cell>
        </row>
        <row r="103">
          <cell r="A103" t="str">
            <v>percentage</v>
          </cell>
          <cell r="B103">
            <v>1809190</v>
          </cell>
        </row>
        <row r="104">
          <cell r="A104" t="str">
            <v>st_th</v>
          </cell>
          <cell r="B104" t="e">
            <v>#REF!</v>
          </cell>
        </row>
        <row r="106">
          <cell r="A106" t="str">
            <v>oth</v>
          </cell>
          <cell r="B106" t="e">
            <v>#REF!</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vg Salary"/>
      <sheetName val="ELEMENTARY"/>
      <sheetName val="Middle Schools"/>
      <sheetName val="High School"/>
      <sheetName val="K3 comparison"/>
      <sheetName val="1011 K3"/>
      <sheetName val="2012 Allocations"/>
    </sheetNames>
    <definedNames>
      <definedName name="hs" refersTo="=High School!$A$6:$EA$16"/>
    </definedNames>
    <sheetDataSet>
      <sheetData sheetId="3">
        <row r="5">
          <cell r="B5" t="str">
            <v>2012 Projected Enrollments    School Name</v>
          </cell>
          <cell r="C5" t="str">
            <v>Total Enrollments</v>
          </cell>
          <cell r="D5" t="str">
            <v>Principal $</v>
          </cell>
          <cell r="E5" t="str">
            <v>Principal FTE</v>
          </cell>
          <cell r="F5" t="str">
            <v>Principal PTS</v>
          </cell>
          <cell r="G5" t="str">
            <v>AP $</v>
          </cell>
          <cell r="H5" t="str">
            <v>AP FTE</v>
          </cell>
          <cell r="I5" t="str">
            <v>AP PTS</v>
          </cell>
          <cell r="J5" t="str">
            <v>Teacher $ Alloc</v>
          </cell>
          <cell r="K5" t="str">
            <v>FTE Teacher PTS</v>
          </cell>
          <cell r="L5" t="str">
            <v>School Improve-ment Coach $</v>
          </cell>
          <cell r="M5" t="str">
            <v>School Improve-ment Coach Pts &amp; FTE</v>
          </cell>
          <cell r="N5" t="str">
            <v>Fine Arts $</v>
          </cell>
          <cell r="O5" t="str">
            <v>Fine Arts Pts &amp; FTE</v>
          </cell>
          <cell r="P5" t="str">
            <v>Counselor $</v>
          </cell>
          <cell r="Q5" t="str">
            <v>Counselor PTS &amp; FTE</v>
          </cell>
          <cell r="R5" t="str">
            <v>Librarian $</v>
          </cell>
          <cell r="S5" t="str">
            <v>Librarian PTS &amp; FTE</v>
          </cell>
          <cell r="T5" t="str">
            <v>Library Clerk $</v>
          </cell>
          <cell r="U5" t="str">
            <v>Library Clerk FTE</v>
          </cell>
          <cell r="V5" t="str">
            <v>Library Clerk PTS</v>
          </cell>
          <cell r="W5" t="str">
            <v>Office Manager $</v>
          </cell>
          <cell r="X5" t="str">
            <v>Office Manager FTE</v>
          </cell>
          <cell r="Y5" t="str">
            <v>Office Manager Pts</v>
          </cell>
          <cell r="Z5" t="str">
            <v>Business Manager $</v>
          </cell>
          <cell r="AA5" t="str">
            <v>Business Manager FTE</v>
          </cell>
          <cell r="AB5" t="str">
            <v>Business Manager Pts</v>
          </cell>
          <cell r="AC5" t="str">
            <v>Registrar $</v>
          </cell>
          <cell r="AD5" t="str">
            <v>Registrar FTE</v>
          </cell>
          <cell r="AE5" t="str">
            <v>Registrar Pts</v>
          </cell>
          <cell r="AF5" t="str">
            <v>Atttend Clerk $</v>
          </cell>
          <cell r="AG5" t="str">
            <v>Attend Clerk FTE</v>
          </cell>
          <cell r="AH5" t="str">
            <v>Attend Clerk PTS</v>
          </cell>
          <cell r="AI5" t="str">
            <v>Other Clerical $</v>
          </cell>
          <cell r="AJ5" t="str">
            <v>Other Clerical FTE</v>
          </cell>
          <cell r="AK5" t="str">
            <v>Other Clerical PTS</v>
          </cell>
          <cell r="AL5" t="str">
            <v>Engineer   $</v>
          </cell>
          <cell r="AM5" t="str">
            <v>Engineer FTE</v>
          </cell>
          <cell r="AN5" t="str">
            <v>Engineer Pts</v>
          </cell>
          <cell r="AO5" t="str">
            <v>Campus Monitor Liaisons   $</v>
          </cell>
          <cell r="AP5" t="str">
            <v>Campus Monitor Liaisons FTE</v>
          </cell>
          <cell r="AQ5" t="str">
            <v>Campus Monitor Liaisons Pts</v>
          </cell>
          <cell r="AR5" t="str">
            <v>Contract Campus Monitors   $</v>
          </cell>
          <cell r="AS5" t="str">
            <v>Contract Campus Monitors FTE</v>
          </cell>
          <cell r="AT5" t="str">
            <v>Contract Campus Monitors Pts</v>
          </cell>
          <cell r="AU5" t="str">
            <v>Security Agents $</v>
          </cell>
          <cell r="AV5" t="str">
            <v>Security Agents FTE</v>
          </cell>
          <cell r="AW5" t="str">
            <v>Security Agents Pts</v>
          </cell>
          <cell r="AX5" t="str">
            <v>Net Lab Tech $</v>
          </cell>
          <cell r="AY5" t="str">
            <v>Net Lab Tech FTE</v>
          </cell>
          <cell r="AZ5" t="str">
            <v>Net Lab Tech PTS</v>
          </cell>
          <cell r="BA5" t="str">
            <v>Community Rep $</v>
          </cell>
          <cell r="BB5" t="str">
            <v>Community Rep FTE</v>
          </cell>
          <cell r="BC5" t="str">
            <v>Community Rep Pts</v>
          </cell>
          <cell r="BD5" t="str">
            <v>Instructional Specialist $</v>
          </cell>
          <cell r="BE5" t="str">
            <v>Instructional Specialist FTE</v>
          </cell>
          <cell r="BF5" t="str">
            <v>Instructional Specialist Pts</v>
          </cell>
          <cell r="BG5" t="str">
            <v>Misc. Contract 1 $</v>
          </cell>
          <cell r="BH5" t="str">
            <v>Misc. Contract 1 FTE</v>
          </cell>
          <cell r="BI5" t="str">
            <v>Misc. Contract 1 Pts.</v>
          </cell>
          <cell r="BJ5" t="str">
            <v>Misc. Contract 2 $</v>
          </cell>
          <cell r="BK5" t="str">
            <v>Misc. Contract 2 FTE</v>
          </cell>
          <cell r="BL5" t="str">
            <v>Misc. Contract 2 Pts.</v>
          </cell>
          <cell r="BM5" t="str">
            <v>Misc. Contract 3 $</v>
          </cell>
          <cell r="BN5" t="str">
            <v>Misc. Contract 3 FTE</v>
          </cell>
          <cell r="BO5" t="str">
            <v>Misc. Contract 3 Pts.</v>
          </cell>
          <cell r="BP5" t="str">
            <v>SPORTS $</v>
          </cell>
          <cell r="BQ5" t="str">
            <v>SPORTS PTS</v>
          </cell>
          <cell r="BR5" t="str">
            <v>Subs $</v>
          </cell>
          <cell r="BS5" t="str">
            <v>Sub PTS</v>
          </cell>
          <cell r="BT5" t="str">
            <v>Release Time Substitutes $</v>
          </cell>
          <cell r="BU5" t="str">
            <v>Release Time Substitutes Pts</v>
          </cell>
          <cell r="BV5" t="str">
            <v>CLUB $</v>
          </cell>
          <cell r="BW5" t="str">
            <v>CLUB PTS</v>
          </cell>
          <cell r="BX5" t="str">
            <v>Teaching Supplies $</v>
          </cell>
          <cell r="BY5" t="str">
            <v>Teaching Supplies PTS</v>
          </cell>
          <cell r="BZ5" t="str">
            <v>Office Supplies  $</v>
          </cell>
          <cell r="CA5" t="str">
            <v>OfficeSupplies PTS</v>
          </cell>
          <cell r="CB5" t="str">
            <v>Custodial Supplies $</v>
          </cell>
          <cell r="CC5" t="str">
            <v>Custodial Supplies PTS</v>
          </cell>
          <cell r="CD5" t="str">
            <v>Loss of Planning $</v>
          </cell>
          <cell r="CE5" t="str">
            <v>Loss of Planning PTS</v>
          </cell>
          <cell r="CF5" t="str">
            <v>Overtime Custodian $</v>
          </cell>
          <cell r="CG5" t="str">
            <v>Overtime Custodian PTS</v>
          </cell>
          <cell r="CH5" t="str">
            <v>Overtime Clerical  $</v>
          </cell>
          <cell r="CI5" t="str">
            <v>Overtime Clerical PTS</v>
          </cell>
          <cell r="CJ5" t="str">
            <v>Overtime Clerical  $</v>
          </cell>
          <cell r="CK5" t="str">
            <v>Overtime Clerical Pts</v>
          </cell>
          <cell r="CL5" t="str">
            <v>Out of Class (Blue Collar)  $</v>
          </cell>
          <cell r="CM5" t="str">
            <v>Out of Class (Blue Collar) Pts</v>
          </cell>
          <cell r="CN5" t="str">
            <v>Temp/Hrly Campus Monitor $</v>
          </cell>
          <cell r="CO5" t="str">
            <v>Temp/Hrly Campus Monitor Pts.</v>
          </cell>
          <cell r="CP5" t="str">
            <v>Temp Hrly Class Staff $</v>
          </cell>
          <cell r="CQ5" t="str">
            <v>Temp Hrly Class Staff Pts</v>
          </cell>
          <cell r="CR5" t="str">
            <v>Temp Hrly Cert Staff $ </v>
          </cell>
          <cell r="CS5" t="str">
            <v>Temp Hrly Cert Staff Pts</v>
          </cell>
          <cell r="CT5" t="str">
            <v>Contract Security (TPD) $</v>
          </cell>
          <cell r="CU5" t="str">
            <v>Contract Security (TPD) Pts</v>
          </cell>
          <cell r="CV5" t="str">
            <v>Other Contract Services $</v>
          </cell>
          <cell r="CW5" t="str">
            <v>Other Contract Services Pts</v>
          </cell>
          <cell r="CX5" t="str">
            <v>Mileage, Subscriptions $</v>
          </cell>
          <cell r="CY5" t="str">
            <v>Mileage, Subscriptions PTS </v>
          </cell>
          <cell r="CZ5" t="str">
            <v>Graduation Costs $</v>
          </cell>
          <cell r="DA5" t="str">
            <v>Graduation Costs Pts</v>
          </cell>
          <cell r="DB5" t="str">
            <v>Rentals $</v>
          </cell>
          <cell r="DC5" t="str">
            <v>Rentals Pts</v>
          </cell>
          <cell r="DD5" t="str">
            <v>School Newspaper $</v>
          </cell>
          <cell r="DE5" t="str">
            <v>School Newspaper Pts</v>
          </cell>
          <cell r="DF5" t="str">
            <v>Maintenance &amp; Services $</v>
          </cell>
          <cell r="DG5" t="str">
            <v>Maintenance &amp; Services Pts</v>
          </cell>
          <cell r="DH5" t="str">
            <v>Professional Development $</v>
          </cell>
          <cell r="DI5" t="str">
            <v>Professional Development Pts</v>
          </cell>
          <cell r="DJ5" t="str">
            <v>Misc Discretionary 1 $</v>
          </cell>
          <cell r="DK5" t="str">
            <v>Misc Discretionary 1 Pts</v>
          </cell>
          <cell r="DL5" t="str">
            <v>Misc Discretionary 2 $</v>
          </cell>
          <cell r="DM5" t="str">
            <v>Misc Discretionary 2 Pts</v>
          </cell>
          <cell r="DN5" t="str">
            <v>Misc Discretionary 3 $</v>
          </cell>
          <cell r="DO5" t="str">
            <v>Misc Discretionary 3 Pts</v>
          </cell>
          <cell r="DP5" t="str">
            <v>Soft Capital Lib Books $</v>
          </cell>
          <cell r="DQ5" t="str">
            <v>Soft Capital Gen Alloc $</v>
          </cell>
          <cell r="DR5" t="str">
            <v>Soft Capital Total $</v>
          </cell>
          <cell r="DS5" t="str">
            <v>Soft Capital Points</v>
          </cell>
          <cell r="DT5" t="str">
            <v>Total M&amp;O $ for 2012 w/out reduction</v>
          </cell>
          <cell r="DU5" t="str">
            <v>Total M&amp;O Points for 2012 w/out reduction</v>
          </cell>
          <cell r="DV5" t="str">
            <v>M&amp;O 14% Reduction $</v>
          </cell>
          <cell r="DW5" t="str">
            <v>M&amp;O 14% Points Reduction</v>
          </cell>
          <cell r="DX5" t="str">
            <v>Subtotal M&amp;O $ with 14% reduction</v>
          </cell>
          <cell r="DY5" t="str">
            <v>M&amp;O 7% $ Reduction after 14% reduction</v>
          </cell>
          <cell r="DZ5" t="str">
            <v>Total M&amp;O $ Allocation for 2012</v>
          </cell>
          <cell r="EA5" t="str">
            <v>Total M&amp;O Points Allocation for 2012</v>
          </cell>
        </row>
        <row r="6">
          <cell r="A6">
            <v>2610</v>
          </cell>
          <cell r="B6" t="str">
            <v>Catalina</v>
          </cell>
          <cell r="C6">
            <v>1192</v>
          </cell>
          <cell r="D6">
            <v>109525</v>
          </cell>
          <cell r="E6">
            <v>1</v>
          </cell>
          <cell r="F6">
            <v>1.9658081306649915</v>
          </cell>
          <cell r="G6">
            <v>190446</v>
          </cell>
          <cell r="H6">
            <v>2</v>
          </cell>
          <cell r="I6">
            <v>3.418217715157498</v>
          </cell>
          <cell r="J6">
            <v>2406888</v>
          </cell>
          <cell r="K6">
            <v>43.2</v>
          </cell>
          <cell r="M6">
            <v>0</v>
          </cell>
          <cell r="O6">
            <v>0</v>
          </cell>
          <cell r="P6">
            <v>167145</v>
          </cell>
          <cell r="Q6">
            <v>3</v>
          </cell>
          <cell r="R6">
            <v>55715</v>
          </cell>
          <cell r="S6">
            <v>1</v>
          </cell>
          <cell r="T6">
            <v>15295</v>
          </cell>
          <cell r="U6">
            <v>0.5279964098315383</v>
          </cell>
          <cell r="V6">
            <v>0.27452212151126265</v>
          </cell>
          <cell r="W6">
            <v>42432</v>
          </cell>
          <cell r="X6">
            <v>1</v>
          </cell>
          <cell r="Y6">
            <v>0.7615902360226151</v>
          </cell>
          <cell r="Z6">
            <v>42432</v>
          </cell>
          <cell r="AA6">
            <v>1</v>
          </cell>
          <cell r="AB6">
            <v>0.7615902360226151</v>
          </cell>
          <cell r="AC6">
            <v>42432</v>
          </cell>
          <cell r="AD6">
            <v>1</v>
          </cell>
          <cell r="AE6">
            <v>0.7615902360226151</v>
          </cell>
          <cell r="AF6">
            <v>74785</v>
          </cell>
          <cell r="AG6">
            <v>2.010403505470577</v>
          </cell>
          <cell r="AH6">
            <v>1.3422776631068833</v>
          </cell>
          <cell r="AJ6">
            <v>0</v>
          </cell>
          <cell r="AK6">
            <v>0</v>
          </cell>
          <cell r="AL6">
            <v>46218</v>
          </cell>
          <cell r="AM6">
            <v>1</v>
          </cell>
          <cell r="AN6">
            <v>0.8295432109844746</v>
          </cell>
          <cell r="AP6">
            <v>0</v>
          </cell>
          <cell r="AQ6">
            <v>0</v>
          </cell>
          <cell r="AR6">
            <v>97860</v>
          </cell>
          <cell r="AS6">
            <v>4</v>
          </cell>
          <cell r="AT6">
            <v>1.756439020012564</v>
          </cell>
          <cell r="AV6">
            <v>0</v>
          </cell>
          <cell r="AW6">
            <v>0</v>
          </cell>
          <cell r="AX6">
            <v>23125</v>
          </cell>
          <cell r="AY6">
            <v>0.7500081081957642</v>
          </cell>
          <cell r="AZ6">
            <v>0.41505878129767565</v>
          </cell>
          <cell r="BB6">
            <v>0</v>
          </cell>
          <cell r="BC6">
            <v>0</v>
          </cell>
          <cell r="BE6">
            <v>0</v>
          </cell>
          <cell r="BF6">
            <v>0</v>
          </cell>
          <cell r="BP6">
            <v>114288</v>
          </cell>
          <cell r="BQ6">
            <v>2.051296778246433</v>
          </cell>
          <cell r="BR6">
            <v>55336</v>
          </cell>
          <cell r="BS6">
            <v>0.9931975231086781</v>
          </cell>
          <cell r="BU6">
            <v>0</v>
          </cell>
          <cell r="BV6">
            <v>36179</v>
          </cell>
          <cell r="BW6">
            <v>0.6493583415597236</v>
          </cell>
          <cell r="BX6">
            <v>29800</v>
          </cell>
          <cell r="BY6">
            <v>0.5348649376290048</v>
          </cell>
          <cell r="BZ6">
            <v>4729</v>
          </cell>
          <cell r="CA6">
            <v>0.08487839899488468</v>
          </cell>
          <cell r="CB6">
            <v>8940</v>
          </cell>
          <cell r="CC6">
            <v>0.16045948128870144</v>
          </cell>
          <cell r="CD6">
            <v>2402</v>
          </cell>
          <cell r="CE6">
            <v>0.04311226779143857</v>
          </cell>
          <cell r="CG6">
            <v>0</v>
          </cell>
          <cell r="CN6">
            <v>0</v>
          </cell>
          <cell r="CO6">
            <v>0</v>
          </cell>
          <cell r="CQ6">
            <v>0</v>
          </cell>
          <cell r="CS6">
            <v>0</v>
          </cell>
          <cell r="CU6">
            <v>0</v>
          </cell>
          <cell r="CW6">
            <v>0</v>
          </cell>
          <cell r="CX6">
            <v>958</v>
          </cell>
          <cell r="CY6">
            <v>0.01719465135062371</v>
          </cell>
          <cell r="CZ6">
            <v>8940</v>
          </cell>
          <cell r="DA6">
            <v>0.16045948128870144</v>
          </cell>
          <cell r="DI6">
            <v>0</v>
          </cell>
          <cell r="DK6">
            <v>0</v>
          </cell>
          <cell r="DM6">
            <v>0</v>
          </cell>
          <cell r="DO6">
            <v>0</v>
          </cell>
          <cell r="DP6">
            <v>11920</v>
          </cell>
          <cell r="DQ6">
            <v>45296</v>
          </cell>
          <cell r="DR6">
            <v>57216</v>
          </cell>
          <cell r="DS6">
            <v>1.026940680247689</v>
          </cell>
          <cell r="DT6">
            <v>3632128</v>
          </cell>
          <cell r="DU6">
            <v>65.19120524095845</v>
          </cell>
          <cell r="DV6">
            <v>508497.92000000004</v>
          </cell>
          <cell r="DW6">
            <v>9.126768733734185</v>
          </cell>
          <cell r="DX6">
            <v>3123630.08</v>
          </cell>
          <cell r="DY6">
            <v>218654.10560000004</v>
          </cell>
          <cell r="DZ6">
            <v>2904975.9744</v>
          </cell>
          <cell r="EA6">
            <v>52.139925951718574</v>
          </cell>
        </row>
        <row r="7">
          <cell r="A7">
            <v>2615</v>
          </cell>
          <cell r="B7" t="str">
            <v>Cholla</v>
          </cell>
          <cell r="C7">
            <v>1594</v>
          </cell>
          <cell r="D7">
            <v>109525</v>
          </cell>
          <cell r="E7">
            <v>1</v>
          </cell>
          <cell r="F7">
            <v>1.9658081306649915</v>
          </cell>
          <cell r="G7">
            <v>285669</v>
          </cell>
          <cell r="H7">
            <v>3</v>
          </cell>
          <cell r="I7">
            <v>5.127326572736247</v>
          </cell>
          <cell r="J7">
            <v>3186898</v>
          </cell>
          <cell r="K7">
            <v>57.2</v>
          </cell>
          <cell r="M7">
            <v>0</v>
          </cell>
          <cell r="O7">
            <v>0</v>
          </cell>
          <cell r="P7">
            <v>222860</v>
          </cell>
          <cell r="Q7">
            <v>4</v>
          </cell>
          <cell r="R7">
            <v>55715</v>
          </cell>
          <cell r="S7">
            <v>1</v>
          </cell>
          <cell r="T7">
            <v>15295</v>
          </cell>
          <cell r="U7">
            <v>0.5279964098315383</v>
          </cell>
          <cell r="V7">
            <v>0.27452212151126265</v>
          </cell>
          <cell r="W7">
            <v>42432</v>
          </cell>
          <cell r="X7">
            <v>1</v>
          </cell>
          <cell r="Y7">
            <v>0.7615902360226151</v>
          </cell>
          <cell r="Z7">
            <v>42432</v>
          </cell>
          <cell r="AA7">
            <v>1</v>
          </cell>
          <cell r="AB7">
            <v>0.7615902360226151</v>
          </cell>
          <cell r="AC7">
            <v>42432</v>
          </cell>
          <cell r="AD7">
            <v>1</v>
          </cell>
          <cell r="AE7">
            <v>0.7615902360226151</v>
          </cell>
          <cell r="AF7">
            <v>102684.75</v>
          </cell>
          <cell r="AG7">
            <v>2.7604169466921156</v>
          </cell>
          <cell r="AH7">
            <v>1.8430359867181192</v>
          </cell>
          <cell r="AJ7">
            <v>0</v>
          </cell>
          <cell r="AK7">
            <v>0</v>
          </cell>
          <cell r="AL7">
            <v>46218</v>
          </cell>
          <cell r="AM7">
            <v>1</v>
          </cell>
          <cell r="AN7">
            <v>0.8295432109844746</v>
          </cell>
          <cell r="AP7">
            <v>0</v>
          </cell>
          <cell r="AQ7">
            <v>0</v>
          </cell>
          <cell r="AR7">
            <v>97860</v>
          </cell>
          <cell r="AS7">
            <v>4</v>
          </cell>
          <cell r="AT7">
            <v>1.756439020012564</v>
          </cell>
          <cell r="AV7">
            <v>0</v>
          </cell>
          <cell r="AW7">
            <v>0</v>
          </cell>
          <cell r="AX7">
            <v>23125</v>
          </cell>
          <cell r="AY7">
            <v>0.7500081081957642</v>
          </cell>
          <cell r="AZ7">
            <v>0.41505878129767565</v>
          </cell>
          <cell r="BB7">
            <v>0</v>
          </cell>
          <cell r="BC7">
            <v>0</v>
          </cell>
          <cell r="BE7">
            <v>0</v>
          </cell>
          <cell r="BF7">
            <v>0</v>
          </cell>
          <cell r="BP7">
            <v>114288</v>
          </cell>
          <cell r="BQ7">
            <v>2.051296778246433</v>
          </cell>
          <cell r="BR7">
            <v>74139</v>
          </cell>
          <cell r="BS7">
            <v>1.3306829399623081</v>
          </cell>
          <cell r="BU7">
            <v>0</v>
          </cell>
          <cell r="BV7">
            <v>36179</v>
          </cell>
          <cell r="BW7">
            <v>0.6493583415597236</v>
          </cell>
          <cell r="BX7">
            <v>39850</v>
          </cell>
          <cell r="BY7">
            <v>0.7152472404199947</v>
          </cell>
          <cell r="BZ7">
            <v>2391</v>
          </cell>
          <cell r="CA7">
            <v>0.04291483442519968</v>
          </cell>
          <cell r="CB7">
            <v>11955</v>
          </cell>
          <cell r="CC7">
            <v>0.21457417212599839</v>
          </cell>
          <cell r="CD7">
            <v>3219</v>
          </cell>
          <cell r="CE7">
            <v>0.05777618235663645</v>
          </cell>
          <cell r="CG7">
            <v>0</v>
          </cell>
          <cell r="CN7">
            <v>0</v>
          </cell>
          <cell r="CO7">
            <v>0</v>
          </cell>
          <cell r="CQ7">
            <v>0</v>
          </cell>
          <cell r="CS7">
            <v>0</v>
          </cell>
          <cell r="CU7">
            <v>0</v>
          </cell>
          <cell r="CW7">
            <v>0</v>
          </cell>
          <cell r="CX7">
            <v>958</v>
          </cell>
          <cell r="CY7">
            <v>0.01719465135062371</v>
          </cell>
          <cell r="CZ7">
            <v>11955</v>
          </cell>
          <cell r="DA7">
            <v>0.21457417212599839</v>
          </cell>
          <cell r="DI7">
            <v>0</v>
          </cell>
          <cell r="DK7">
            <v>0</v>
          </cell>
          <cell r="DM7">
            <v>0</v>
          </cell>
          <cell r="DO7">
            <v>0</v>
          </cell>
          <cell r="DP7">
            <v>15940</v>
          </cell>
          <cell r="DQ7">
            <v>60572</v>
          </cell>
          <cell r="DR7">
            <v>76512</v>
          </cell>
          <cell r="DS7">
            <v>1.3732747016063898</v>
          </cell>
          <cell r="DT7">
            <v>4643633.75</v>
          </cell>
          <cell r="DU7">
            <v>83.34620389482185</v>
          </cell>
          <cell r="DV7">
            <v>650108.7250000001</v>
          </cell>
          <cell r="DW7">
            <v>11.668468545275061</v>
          </cell>
          <cell r="DX7">
            <v>3993525.025</v>
          </cell>
          <cell r="DY7">
            <v>279546.75175</v>
          </cell>
          <cell r="DZ7">
            <v>3713978.27325</v>
          </cell>
          <cell r="EA7">
            <v>66.66029387507852</v>
          </cell>
        </row>
        <row r="8">
          <cell r="A8">
            <v>2620</v>
          </cell>
          <cell r="B8" t="str">
            <v>Palo Verde</v>
          </cell>
          <cell r="C8">
            <v>1052</v>
          </cell>
          <cell r="D8">
            <v>109525</v>
          </cell>
          <cell r="E8">
            <v>1</v>
          </cell>
          <cell r="F8">
            <v>1.9658081306649915</v>
          </cell>
          <cell r="G8">
            <v>190446</v>
          </cell>
          <cell r="H8">
            <v>2</v>
          </cell>
          <cell r="I8">
            <v>3.418217715157498</v>
          </cell>
          <cell r="J8">
            <v>2139456</v>
          </cell>
          <cell r="K8">
            <v>38.4</v>
          </cell>
          <cell r="M8">
            <v>0</v>
          </cell>
          <cell r="O8">
            <v>0</v>
          </cell>
          <cell r="P8">
            <v>111430</v>
          </cell>
          <cell r="Q8">
            <v>2</v>
          </cell>
          <cell r="R8">
            <v>55715</v>
          </cell>
          <cell r="S8">
            <v>1</v>
          </cell>
          <cell r="T8">
            <v>15295</v>
          </cell>
          <cell r="U8">
            <v>0.5279964098315383</v>
          </cell>
          <cell r="V8">
            <v>0.27452212151126265</v>
          </cell>
          <cell r="W8">
            <v>42432</v>
          </cell>
          <cell r="X8">
            <v>1</v>
          </cell>
          <cell r="Y8">
            <v>0.7615902360226151</v>
          </cell>
          <cell r="Z8">
            <v>42432</v>
          </cell>
          <cell r="AA8">
            <v>1</v>
          </cell>
          <cell r="AB8">
            <v>0.7615902360226151</v>
          </cell>
          <cell r="AC8">
            <v>42432</v>
          </cell>
          <cell r="AD8">
            <v>1</v>
          </cell>
          <cell r="AE8">
            <v>0.7615902360226151</v>
          </cell>
          <cell r="AF8">
            <v>65485.75</v>
          </cell>
          <cell r="AG8">
            <v>1.7604169466921153</v>
          </cell>
          <cell r="AH8">
            <v>1.175370187561698</v>
          </cell>
          <cell r="AJ8">
            <v>0</v>
          </cell>
          <cell r="AK8">
            <v>0</v>
          </cell>
          <cell r="AL8">
            <v>46218</v>
          </cell>
          <cell r="AM8">
            <v>1</v>
          </cell>
          <cell r="AN8">
            <v>0.8295432109844746</v>
          </cell>
          <cell r="AP8">
            <v>0</v>
          </cell>
          <cell r="AQ8">
            <v>0</v>
          </cell>
          <cell r="AR8">
            <v>97860</v>
          </cell>
          <cell r="AS8">
            <v>4</v>
          </cell>
          <cell r="AT8">
            <v>1.756439020012564</v>
          </cell>
          <cell r="AV8">
            <v>0</v>
          </cell>
          <cell r="AW8">
            <v>0</v>
          </cell>
          <cell r="AX8">
            <v>23125</v>
          </cell>
          <cell r="AY8">
            <v>0.7500081081957642</v>
          </cell>
          <cell r="AZ8">
            <v>0.41505878129767565</v>
          </cell>
          <cell r="BB8">
            <v>0</v>
          </cell>
          <cell r="BC8">
            <v>0</v>
          </cell>
          <cell r="BE8">
            <v>0</v>
          </cell>
          <cell r="BF8">
            <v>0</v>
          </cell>
          <cell r="BP8">
            <v>114288</v>
          </cell>
          <cell r="BQ8">
            <v>2.051296778246433</v>
          </cell>
          <cell r="BR8">
            <v>48888</v>
          </cell>
          <cell r="BS8">
            <v>0.8774656735170062</v>
          </cell>
          <cell r="BU8">
            <v>0</v>
          </cell>
          <cell r="BV8">
            <v>36179</v>
          </cell>
          <cell r="BW8">
            <v>0.6493583415597236</v>
          </cell>
          <cell r="BX8">
            <v>26300</v>
          </cell>
          <cell r="BY8">
            <v>0.47204523018935657</v>
          </cell>
          <cell r="BZ8">
            <v>1578</v>
          </cell>
          <cell r="CA8">
            <v>0.028322713811361394</v>
          </cell>
          <cell r="CB8">
            <v>7890</v>
          </cell>
          <cell r="CC8">
            <v>0.14161356905680697</v>
          </cell>
          <cell r="CD8">
            <v>2122</v>
          </cell>
          <cell r="CE8">
            <v>0.03808669119626672</v>
          </cell>
          <cell r="CG8">
            <v>0</v>
          </cell>
          <cell r="CN8">
            <v>0</v>
          </cell>
          <cell r="CO8">
            <v>0</v>
          </cell>
          <cell r="CQ8">
            <v>0</v>
          </cell>
          <cell r="CS8">
            <v>0</v>
          </cell>
          <cell r="CU8">
            <v>0</v>
          </cell>
          <cell r="CW8">
            <v>0</v>
          </cell>
          <cell r="CX8">
            <v>958</v>
          </cell>
          <cell r="CY8">
            <v>0.01719465135062371</v>
          </cell>
          <cell r="CZ8">
            <v>7890</v>
          </cell>
          <cell r="DA8">
            <v>0.14161356905680697</v>
          </cell>
          <cell r="DI8">
            <v>0</v>
          </cell>
          <cell r="DK8">
            <v>0</v>
          </cell>
          <cell r="DM8">
            <v>0</v>
          </cell>
          <cell r="DO8">
            <v>0</v>
          </cell>
          <cell r="DP8">
            <v>10520</v>
          </cell>
          <cell r="DQ8">
            <v>39976</v>
          </cell>
          <cell r="DR8">
            <v>50496</v>
          </cell>
          <cell r="DS8">
            <v>0.9063268419635646</v>
          </cell>
          <cell r="DT8">
            <v>3277482.75</v>
          </cell>
          <cell r="DU8">
            <v>58.82585928385534</v>
          </cell>
          <cell r="DV8">
            <v>458847.585</v>
          </cell>
          <cell r="DW8">
            <v>8.235620299739749</v>
          </cell>
          <cell r="DX8">
            <v>2818635.165</v>
          </cell>
          <cell r="DY8">
            <v>197304.46155</v>
          </cell>
          <cell r="DZ8">
            <v>2621330.70345</v>
          </cell>
          <cell r="EA8">
            <v>47.048922255227495</v>
          </cell>
        </row>
        <row r="9">
          <cell r="A9">
            <v>2630</v>
          </cell>
          <cell r="B9" t="str">
            <v>Pueblo</v>
          </cell>
          <cell r="C9">
            <v>1770</v>
          </cell>
          <cell r="D9">
            <v>109525</v>
          </cell>
          <cell r="E9">
            <v>1</v>
          </cell>
          <cell r="F9">
            <v>1.9658081306649915</v>
          </cell>
          <cell r="G9">
            <v>285669</v>
          </cell>
          <cell r="H9">
            <v>3</v>
          </cell>
          <cell r="I9">
            <v>5.127326572736247</v>
          </cell>
          <cell r="J9">
            <v>3521188</v>
          </cell>
          <cell r="K9">
            <v>63.2</v>
          </cell>
          <cell r="M9">
            <v>0</v>
          </cell>
          <cell r="O9">
            <v>0</v>
          </cell>
          <cell r="P9">
            <v>222860</v>
          </cell>
          <cell r="Q9">
            <v>4</v>
          </cell>
          <cell r="R9">
            <v>55715</v>
          </cell>
          <cell r="S9">
            <v>1</v>
          </cell>
          <cell r="T9">
            <v>15295</v>
          </cell>
          <cell r="U9">
            <v>0.5279964098315383</v>
          </cell>
          <cell r="V9">
            <v>0.27452212151126265</v>
          </cell>
          <cell r="W9">
            <v>42432</v>
          </cell>
          <cell r="X9">
            <v>1</v>
          </cell>
          <cell r="Y9">
            <v>0.7615902360226151</v>
          </cell>
          <cell r="Z9">
            <v>42432</v>
          </cell>
          <cell r="AA9">
            <v>1</v>
          </cell>
          <cell r="AB9">
            <v>0.7615902360226151</v>
          </cell>
          <cell r="AC9">
            <v>42432</v>
          </cell>
          <cell r="AD9">
            <v>1</v>
          </cell>
          <cell r="AE9">
            <v>0.7615902360226151</v>
          </cell>
          <cell r="AF9">
            <v>111984</v>
          </cell>
          <cell r="AG9">
            <v>3.010403505470577</v>
          </cell>
          <cell r="AH9">
            <v>2.0099434622633043</v>
          </cell>
          <cell r="AJ9">
            <v>0</v>
          </cell>
          <cell r="AK9">
            <v>0</v>
          </cell>
          <cell r="AL9">
            <v>46218</v>
          </cell>
          <cell r="AM9">
            <v>1</v>
          </cell>
          <cell r="AN9">
            <v>0.8295432109844746</v>
          </cell>
          <cell r="AP9">
            <v>0</v>
          </cell>
          <cell r="AQ9">
            <v>0</v>
          </cell>
          <cell r="AR9">
            <v>97860</v>
          </cell>
          <cell r="AS9">
            <v>4</v>
          </cell>
          <cell r="AT9">
            <v>1.756439020012564</v>
          </cell>
          <cell r="AV9">
            <v>0</v>
          </cell>
          <cell r="AW9">
            <v>0</v>
          </cell>
          <cell r="AX9">
            <v>23125</v>
          </cell>
          <cell r="AY9">
            <v>0.7500081081957642</v>
          </cell>
          <cell r="AZ9">
            <v>0.41505878129767565</v>
          </cell>
          <cell r="BB9">
            <v>0</v>
          </cell>
          <cell r="BC9">
            <v>0</v>
          </cell>
          <cell r="BE9">
            <v>0</v>
          </cell>
          <cell r="BF9">
            <v>0</v>
          </cell>
          <cell r="BP9">
            <v>114288</v>
          </cell>
          <cell r="BQ9">
            <v>2.051296778246433</v>
          </cell>
          <cell r="BR9">
            <v>82198</v>
          </cell>
          <cell r="BS9">
            <v>1.475329803464058</v>
          </cell>
          <cell r="BU9">
            <v>0</v>
          </cell>
          <cell r="BV9">
            <v>36179</v>
          </cell>
          <cell r="BW9">
            <v>0.6493583415597236</v>
          </cell>
          <cell r="BX9">
            <v>44250</v>
          </cell>
          <cell r="BY9">
            <v>0.7942205869155524</v>
          </cell>
          <cell r="BZ9">
            <v>2655</v>
          </cell>
          <cell r="CA9">
            <v>0.04765323521493314</v>
          </cell>
          <cell r="CB9">
            <v>13275</v>
          </cell>
          <cell r="CC9">
            <v>0.23826617607466571</v>
          </cell>
          <cell r="CD9">
            <v>3568</v>
          </cell>
          <cell r="CE9">
            <v>0.06404020461276137</v>
          </cell>
          <cell r="CG9">
            <v>0</v>
          </cell>
          <cell r="CN9">
            <v>0</v>
          </cell>
          <cell r="CO9">
            <v>0</v>
          </cell>
          <cell r="CQ9">
            <v>0</v>
          </cell>
          <cell r="CS9">
            <v>0</v>
          </cell>
          <cell r="CU9">
            <v>0</v>
          </cell>
          <cell r="CW9">
            <v>0</v>
          </cell>
          <cell r="CX9">
            <v>958</v>
          </cell>
          <cell r="CY9">
            <v>0.01719465135062371</v>
          </cell>
          <cell r="CZ9">
            <v>13275</v>
          </cell>
          <cell r="DA9">
            <v>0.23826617607466571</v>
          </cell>
          <cell r="DI9">
            <v>0</v>
          </cell>
          <cell r="DK9">
            <v>0</v>
          </cell>
          <cell r="DM9">
            <v>0</v>
          </cell>
          <cell r="DO9">
            <v>0</v>
          </cell>
          <cell r="DP9">
            <v>17700</v>
          </cell>
          <cell r="DQ9">
            <v>67260</v>
          </cell>
          <cell r="DR9">
            <v>84960</v>
          </cell>
          <cell r="DS9">
            <v>1.5249035268778606</v>
          </cell>
          <cell r="DT9">
            <v>5011383</v>
          </cell>
          <cell r="DU9">
            <v>89.94674683657902</v>
          </cell>
          <cell r="DV9">
            <v>701593.6200000001</v>
          </cell>
          <cell r="DW9">
            <v>12.592544557121064</v>
          </cell>
          <cell r="DX9">
            <v>4309789.38</v>
          </cell>
          <cell r="DY9">
            <v>301685.2566</v>
          </cell>
          <cell r="DZ9">
            <v>4008104.1234</v>
          </cell>
          <cell r="EA9">
            <v>71.9394081198959</v>
          </cell>
        </row>
        <row r="10">
          <cell r="A10">
            <v>2640</v>
          </cell>
          <cell r="B10" t="str">
            <v>Rincon</v>
          </cell>
          <cell r="C10">
            <v>1105</v>
          </cell>
          <cell r="D10">
            <v>109525</v>
          </cell>
          <cell r="E10">
            <v>1</v>
          </cell>
          <cell r="F10">
            <v>1.9658081306649915</v>
          </cell>
          <cell r="G10">
            <v>190446</v>
          </cell>
          <cell r="H10">
            <v>2</v>
          </cell>
          <cell r="I10">
            <v>3.418217715157498</v>
          </cell>
          <cell r="J10">
            <v>2406888</v>
          </cell>
          <cell r="K10">
            <v>43.2</v>
          </cell>
          <cell r="M10">
            <v>0</v>
          </cell>
          <cell r="O10">
            <v>0</v>
          </cell>
          <cell r="P10">
            <v>111430</v>
          </cell>
          <cell r="Q10">
            <v>2</v>
          </cell>
          <cell r="R10">
            <v>55715</v>
          </cell>
          <cell r="S10">
            <v>1</v>
          </cell>
          <cell r="T10">
            <v>15295</v>
          </cell>
          <cell r="U10">
            <v>0.5279964098315383</v>
          </cell>
          <cell r="V10">
            <v>0.27452212151126265</v>
          </cell>
          <cell r="W10">
            <v>42432</v>
          </cell>
          <cell r="X10">
            <v>1</v>
          </cell>
          <cell r="Y10">
            <v>0.7615902360226151</v>
          </cell>
          <cell r="Z10">
            <v>42432</v>
          </cell>
          <cell r="AA10">
            <v>1</v>
          </cell>
          <cell r="AB10">
            <v>0.7615902360226151</v>
          </cell>
          <cell r="AC10">
            <v>42432</v>
          </cell>
          <cell r="AD10">
            <v>1</v>
          </cell>
          <cell r="AE10">
            <v>0.7615902360226151</v>
          </cell>
          <cell r="AF10">
            <v>74785</v>
          </cell>
          <cell r="AG10">
            <v>2.010403505470577</v>
          </cell>
          <cell r="AH10">
            <v>1.3422776631068833</v>
          </cell>
          <cell r="AJ10">
            <v>0</v>
          </cell>
          <cell r="AK10">
            <v>0</v>
          </cell>
          <cell r="AL10">
            <v>46218</v>
          </cell>
          <cell r="AM10">
            <v>1</v>
          </cell>
          <cell r="AN10">
            <v>0.8295432109844746</v>
          </cell>
          <cell r="AP10">
            <v>0</v>
          </cell>
          <cell r="AQ10">
            <v>0</v>
          </cell>
          <cell r="AR10">
            <v>97860</v>
          </cell>
          <cell r="AS10">
            <v>4</v>
          </cell>
          <cell r="AT10">
            <v>1.756439020012564</v>
          </cell>
          <cell r="AV10">
            <v>0</v>
          </cell>
          <cell r="AW10">
            <v>0</v>
          </cell>
          <cell r="AX10">
            <v>23125</v>
          </cell>
          <cell r="AY10">
            <v>0.7500081081957642</v>
          </cell>
          <cell r="AZ10">
            <v>0.41505878129767565</v>
          </cell>
          <cell r="BB10">
            <v>0</v>
          </cell>
          <cell r="BC10">
            <v>0</v>
          </cell>
          <cell r="BE10">
            <v>0</v>
          </cell>
          <cell r="BF10">
            <v>0</v>
          </cell>
          <cell r="BP10">
            <v>114288</v>
          </cell>
          <cell r="BQ10">
            <v>2.051296778246433</v>
          </cell>
          <cell r="BR10">
            <v>51306</v>
          </cell>
          <cell r="BS10">
            <v>0.9208651171138832</v>
          </cell>
          <cell r="BU10">
            <v>0</v>
          </cell>
          <cell r="BV10">
            <v>36179</v>
          </cell>
          <cell r="BW10">
            <v>0.6493583415597236</v>
          </cell>
          <cell r="BX10">
            <v>27625</v>
          </cell>
          <cell r="BY10">
            <v>0.49582697657722336</v>
          </cell>
          <cell r="BZ10">
            <v>1657.5</v>
          </cell>
          <cell r="CA10">
            <v>0.029749618594633404</v>
          </cell>
          <cell r="CB10">
            <v>8287.5</v>
          </cell>
          <cell r="CC10">
            <v>0.14874809297316702</v>
          </cell>
          <cell r="CD10">
            <v>2228</v>
          </cell>
          <cell r="CE10">
            <v>0.03998923090729606</v>
          </cell>
          <cell r="CG10">
            <v>0</v>
          </cell>
          <cell r="CN10">
            <v>0</v>
          </cell>
          <cell r="CO10">
            <v>0</v>
          </cell>
          <cell r="CQ10">
            <v>0</v>
          </cell>
          <cell r="CS10">
            <v>0</v>
          </cell>
          <cell r="CU10">
            <v>0</v>
          </cell>
          <cell r="CW10">
            <v>0</v>
          </cell>
          <cell r="CX10">
            <v>958</v>
          </cell>
          <cell r="CY10">
            <v>0.01719465135062371</v>
          </cell>
          <cell r="CZ10">
            <v>8288</v>
          </cell>
          <cell r="DA10">
            <v>0.14875706721708695</v>
          </cell>
          <cell r="DI10">
            <v>0</v>
          </cell>
          <cell r="DK10">
            <v>0</v>
          </cell>
          <cell r="DM10">
            <v>0</v>
          </cell>
          <cell r="DO10">
            <v>0</v>
          </cell>
          <cell r="DP10">
            <v>11050</v>
          </cell>
          <cell r="DQ10">
            <v>41990</v>
          </cell>
          <cell r="DR10">
            <v>53040</v>
          </cell>
          <cell r="DS10">
            <v>0.9519877950282689</v>
          </cell>
          <cell r="DT10">
            <v>3561482</v>
          </cell>
          <cell r="DU10">
            <v>63.92321636902091</v>
          </cell>
          <cell r="DV10">
            <v>498607.48000000004</v>
          </cell>
          <cell r="DW10">
            <v>8.94925029166293</v>
          </cell>
          <cell r="DX10">
            <v>3062874.52</v>
          </cell>
          <cell r="DY10">
            <v>214401.21640000003</v>
          </cell>
          <cell r="DZ10">
            <v>2848473.3036</v>
          </cell>
          <cell r="EA10">
            <v>51.12578845194293</v>
          </cell>
        </row>
        <row r="11">
          <cell r="A11">
            <v>2645</v>
          </cell>
          <cell r="B11" t="str">
            <v>Sabino</v>
          </cell>
          <cell r="C11">
            <v>1155</v>
          </cell>
          <cell r="D11">
            <v>109525</v>
          </cell>
          <cell r="E11">
            <v>1</v>
          </cell>
          <cell r="F11">
            <v>1.9658081306649915</v>
          </cell>
          <cell r="G11">
            <v>190446</v>
          </cell>
          <cell r="H11">
            <v>2</v>
          </cell>
          <cell r="I11">
            <v>3.418217715157498</v>
          </cell>
          <cell r="J11">
            <v>2340030</v>
          </cell>
          <cell r="K11">
            <v>42</v>
          </cell>
          <cell r="M11">
            <v>0</v>
          </cell>
          <cell r="O11">
            <v>0</v>
          </cell>
          <cell r="P11">
            <v>111430</v>
          </cell>
          <cell r="Q11">
            <v>2</v>
          </cell>
          <cell r="R11">
            <v>55715</v>
          </cell>
          <cell r="S11">
            <v>1</v>
          </cell>
          <cell r="T11">
            <v>15295</v>
          </cell>
          <cell r="U11">
            <v>0.5279964098315383</v>
          </cell>
          <cell r="V11">
            <v>0.27452212151126265</v>
          </cell>
          <cell r="W11">
            <v>42432</v>
          </cell>
          <cell r="X11">
            <v>1</v>
          </cell>
          <cell r="Y11">
            <v>0.7615902360226151</v>
          </cell>
          <cell r="Z11">
            <v>42432</v>
          </cell>
          <cell r="AA11">
            <v>1</v>
          </cell>
          <cell r="AB11">
            <v>0.7615902360226151</v>
          </cell>
          <cell r="AC11">
            <v>42432</v>
          </cell>
          <cell r="AD11">
            <v>1</v>
          </cell>
          <cell r="AE11">
            <v>0.7615902360226151</v>
          </cell>
          <cell r="AF11">
            <v>74785</v>
          </cell>
          <cell r="AG11">
            <v>2.010403505470577</v>
          </cell>
          <cell r="AH11">
            <v>1.3422776631068833</v>
          </cell>
          <cell r="AJ11">
            <v>0</v>
          </cell>
          <cell r="AK11">
            <v>0</v>
          </cell>
          <cell r="AL11">
            <v>46218</v>
          </cell>
          <cell r="AM11">
            <v>1</v>
          </cell>
          <cell r="AN11">
            <v>0.8295432109844746</v>
          </cell>
          <cell r="AP11">
            <v>0</v>
          </cell>
          <cell r="AQ11">
            <v>0</v>
          </cell>
          <cell r="AR11">
            <v>97860</v>
          </cell>
          <cell r="AS11">
            <v>4</v>
          </cell>
          <cell r="AT11">
            <v>1.756439020012564</v>
          </cell>
          <cell r="AV11">
            <v>0</v>
          </cell>
          <cell r="AW11">
            <v>0</v>
          </cell>
          <cell r="AX11">
            <v>23125</v>
          </cell>
          <cell r="AY11">
            <v>0.7500081081957642</v>
          </cell>
          <cell r="AZ11">
            <v>0.41505878129767565</v>
          </cell>
          <cell r="BB11">
            <v>0</v>
          </cell>
          <cell r="BC11">
            <v>0</v>
          </cell>
          <cell r="BE11">
            <v>0</v>
          </cell>
          <cell r="BF11">
            <v>0</v>
          </cell>
          <cell r="BP11">
            <v>114288</v>
          </cell>
          <cell r="BQ11">
            <v>2.051296778246433</v>
          </cell>
          <cell r="BR11">
            <v>53724</v>
          </cell>
          <cell r="BS11">
            <v>0.9642645607107602</v>
          </cell>
          <cell r="BU11">
            <v>0</v>
          </cell>
          <cell r="BV11">
            <v>36179</v>
          </cell>
          <cell r="BW11">
            <v>0.6493583415597236</v>
          </cell>
          <cell r="BX11">
            <v>28875</v>
          </cell>
          <cell r="BY11">
            <v>0.5182625863770978</v>
          </cell>
          <cell r="BZ11">
            <v>1732.5</v>
          </cell>
          <cell r="CA11">
            <v>0.031095755182625865</v>
          </cell>
          <cell r="CB11">
            <v>8662.5</v>
          </cell>
          <cell r="CC11">
            <v>0.1554787759131293</v>
          </cell>
          <cell r="CD11">
            <v>2332</v>
          </cell>
          <cell r="CE11">
            <v>0.041855873642645605</v>
          </cell>
          <cell r="CG11">
            <v>0</v>
          </cell>
          <cell r="CN11">
            <v>0</v>
          </cell>
          <cell r="CO11">
            <v>0</v>
          </cell>
          <cell r="CQ11">
            <v>0</v>
          </cell>
          <cell r="CS11">
            <v>0</v>
          </cell>
          <cell r="CU11">
            <v>0</v>
          </cell>
          <cell r="CW11">
            <v>0</v>
          </cell>
          <cell r="CX11">
            <v>958</v>
          </cell>
          <cell r="CY11">
            <v>0.01719465135062371</v>
          </cell>
          <cell r="CZ11">
            <v>8663</v>
          </cell>
          <cell r="DA11">
            <v>0.15548775015704927</v>
          </cell>
          <cell r="DI11">
            <v>0</v>
          </cell>
          <cell r="DK11">
            <v>0</v>
          </cell>
          <cell r="DM11">
            <v>0</v>
          </cell>
          <cell r="DO11">
            <v>0</v>
          </cell>
          <cell r="DP11">
            <v>11550</v>
          </cell>
          <cell r="DQ11">
            <v>43890</v>
          </cell>
          <cell r="DR11">
            <v>55440</v>
          </cell>
          <cell r="DS11">
            <v>0.9950641658440277</v>
          </cell>
          <cell r="DT11">
            <v>3501621</v>
          </cell>
          <cell r="DU11">
            <v>62.84880193843669</v>
          </cell>
          <cell r="DV11">
            <v>490226.94000000006</v>
          </cell>
          <cell r="DW11">
            <v>8.798832271381137</v>
          </cell>
          <cell r="DX11">
            <v>3011394.06</v>
          </cell>
          <cell r="DY11">
            <v>210797.5842</v>
          </cell>
          <cell r="DZ11">
            <v>2800596.4758</v>
          </cell>
          <cell r="EA11">
            <v>50.26647179036166</v>
          </cell>
        </row>
        <row r="12">
          <cell r="A12">
            <v>2650</v>
          </cell>
          <cell r="B12" t="str">
            <v>Sahuaro</v>
          </cell>
          <cell r="C12">
            <v>1720</v>
          </cell>
          <cell r="D12">
            <v>109525</v>
          </cell>
          <cell r="E12">
            <v>1</v>
          </cell>
          <cell r="F12">
            <v>1.9658081306649915</v>
          </cell>
          <cell r="G12">
            <v>285669</v>
          </cell>
          <cell r="H12">
            <v>3</v>
          </cell>
          <cell r="I12">
            <v>5.127326572736247</v>
          </cell>
          <cell r="J12">
            <v>3432044</v>
          </cell>
          <cell r="K12">
            <v>61.6</v>
          </cell>
          <cell r="M12">
            <v>0</v>
          </cell>
          <cell r="O12">
            <v>0</v>
          </cell>
          <cell r="P12">
            <v>222860</v>
          </cell>
          <cell r="Q12">
            <v>4</v>
          </cell>
          <cell r="R12">
            <v>55715</v>
          </cell>
          <cell r="S12">
            <v>1</v>
          </cell>
          <cell r="T12">
            <v>15295</v>
          </cell>
          <cell r="U12">
            <v>0.5279964098315383</v>
          </cell>
          <cell r="V12">
            <v>0.27452212151126265</v>
          </cell>
          <cell r="W12">
            <v>42432</v>
          </cell>
          <cell r="X12">
            <v>1</v>
          </cell>
          <cell r="Y12">
            <v>0.7615902360226151</v>
          </cell>
          <cell r="Z12">
            <v>42432</v>
          </cell>
          <cell r="AA12">
            <v>1</v>
          </cell>
          <cell r="AB12">
            <v>0.7615902360226151</v>
          </cell>
          <cell r="AC12">
            <v>42432</v>
          </cell>
          <cell r="AD12">
            <v>1</v>
          </cell>
          <cell r="AE12">
            <v>0.7615902360226151</v>
          </cell>
          <cell r="AF12">
            <v>111984</v>
          </cell>
          <cell r="AG12">
            <v>3.010403505470577</v>
          </cell>
          <cell r="AH12">
            <v>2.0099434622633043</v>
          </cell>
          <cell r="AJ12">
            <v>0</v>
          </cell>
          <cell r="AK12">
            <v>0</v>
          </cell>
          <cell r="AL12">
            <v>46218</v>
          </cell>
          <cell r="AM12">
            <v>1</v>
          </cell>
          <cell r="AN12">
            <v>0.8295432109844746</v>
          </cell>
          <cell r="AP12">
            <v>0</v>
          </cell>
          <cell r="AQ12">
            <v>0</v>
          </cell>
          <cell r="AR12">
            <v>97860</v>
          </cell>
          <cell r="AS12">
            <v>4</v>
          </cell>
          <cell r="AT12">
            <v>1.756439020012564</v>
          </cell>
          <cell r="AV12">
            <v>0</v>
          </cell>
          <cell r="AW12">
            <v>0</v>
          </cell>
          <cell r="AX12">
            <v>23125</v>
          </cell>
          <cell r="AY12">
            <v>0.7500081081957642</v>
          </cell>
          <cell r="AZ12">
            <v>0.41505878129767565</v>
          </cell>
          <cell r="BB12">
            <v>0</v>
          </cell>
          <cell r="BC12">
            <v>0</v>
          </cell>
          <cell r="BE12">
            <v>0</v>
          </cell>
          <cell r="BF12">
            <v>0</v>
          </cell>
          <cell r="BP12">
            <v>114288</v>
          </cell>
          <cell r="BQ12">
            <v>2.051296778246433</v>
          </cell>
          <cell r="BR12">
            <v>80049</v>
          </cell>
          <cell r="BS12">
            <v>1.436758503096114</v>
          </cell>
          <cell r="BU12">
            <v>0</v>
          </cell>
          <cell r="BV12">
            <v>36179</v>
          </cell>
          <cell r="BW12">
            <v>0.6493583415597236</v>
          </cell>
          <cell r="BX12">
            <v>43000</v>
          </cell>
          <cell r="BY12">
            <v>0.771784977115678</v>
          </cell>
          <cell r="BZ12">
            <v>2580</v>
          </cell>
          <cell r="CA12">
            <v>0.04630709862694068</v>
          </cell>
          <cell r="CB12">
            <v>12900</v>
          </cell>
          <cell r="CC12">
            <v>0.2315354931347034</v>
          </cell>
          <cell r="CD12">
            <v>3475</v>
          </cell>
          <cell r="CE12">
            <v>0.06237099524365072</v>
          </cell>
          <cell r="CG12">
            <v>0</v>
          </cell>
          <cell r="CN12">
            <v>0</v>
          </cell>
          <cell r="CO12">
            <v>0</v>
          </cell>
          <cell r="CQ12">
            <v>0</v>
          </cell>
          <cell r="CS12">
            <v>0</v>
          </cell>
          <cell r="CU12">
            <v>0</v>
          </cell>
          <cell r="CW12">
            <v>0</v>
          </cell>
          <cell r="CX12">
            <v>958</v>
          </cell>
          <cell r="CY12">
            <v>0.01719465135062371</v>
          </cell>
          <cell r="CZ12">
            <v>12900</v>
          </cell>
          <cell r="DA12">
            <v>0.2315354931347034</v>
          </cell>
          <cell r="DI12">
            <v>0</v>
          </cell>
          <cell r="DK12">
            <v>0</v>
          </cell>
          <cell r="DM12">
            <v>0</v>
          </cell>
          <cell r="DO12">
            <v>0</v>
          </cell>
          <cell r="DP12">
            <v>17200</v>
          </cell>
          <cell r="DQ12">
            <v>65360</v>
          </cell>
          <cell r="DR12">
            <v>82560</v>
          </cell>
          <cell r="DS12">
            <v>1.4818271560621017</v>
          </cell>
          <cell r="DT12">
            <v>4915522</v>
          </cell>
          <cell r="DU12">
            <v>88.22618684375841</v>
          </cell>
          <cell r="DV12">
            <v>688173.0800000001</v>
          </cell>
          <cell r="DW12">
            <v>12.351666158126179</v>
          </cell>
          <cell r="DX12">
            <v>4227348.92</v>
          </cell>
          <cell r="DY12">
            <v>295914.4244</v>
          </cell>
          <cell r="DZ12">
            <v>3931434.4956</v>
          </cell>
          <cell r="EA12">
            <v>70.56330423763798</v>
          </cell>
        </row>
        <row r="13">
          <cell r="A13">
            <v>2655</v>
          </cell>
          <cell r="B13" t="str">
            <v>Santa Rita</v>
          </cell>
          <cell r="C13">
            <v>1059</v>
          </cell>
          <cell r="D13">
            <v>109525</v>
          </cell>
          <cell r="E13">
            <v>1</v>
          </cell>
          <cell r="F13">
            <v>1.9658081306649915</v>
          </cell>
          <cell r="G13">
            <v>190446</v>
          </cell>
          <cell r="H13">
            <v>2</v>
          </cell>
          <cell r="I13">
            <v>3.418217715157498</v>
          </cell>
          <cell r="J13">
            <v>2150599</v>
          </cell>
          <cell r="K13">
            <v>38.6</v>
          </cell>
          <cell r="M13">
            <v>0</v>
          </cell>
          <cell r="O13">
            <v>0</v>
          </cell>
          <cell r="P13">
            <v>111430</v>
          </cell>
          <cell r="Q13">
            <v>2</v>
          </cell>
          <cell r="R13">
            <v>55715</v>
          </cell>
          <cell r="S13">
            <v>1</v>
          </cell>
          <cell r="T13">
            <v>15295</v>
          </cell>
          <cell r="U13">
            <v>0.5279964098315383</v>
          </cell>
          <cell r="V13">
            <v>0.27452212151126265</v>
          </cell>
          <cell r="W13">
            <v>42432</v>
          </cell>
          <cell r="X13">
            <v>1</v>
          </cell>
          <cell r="Y13">
            <v>0.7615902360226151</v>
          </cell>
          <cell r="Z13">
            <v>42432</v>
          </cell>
          <cell r="AA13">
            <v>1</v>
          </cell>
          <cell r="AB13">
            <v>0.7615902360226151</v>
          </cell>
          <cell r="AC13">
            <v>42432</v>
          </cell>
          <cell r="AD13">
            <v>1</v>
          </cell>
          <cell r="AE13">
            <v>0.7615902360226151</v>
          </cell>
          <cell r="AF13">
            <v>65485.75</v>
          </cell>
          <cell r="AG13">
            <v>1.7604169466921153</v>
          </cell>
          <cell r="AH13">
            <v>1.175370187561698</v>
          </cell>
          <cell r="AJ13">
            <v>0</v>
          </cell>
          <cell r="AK13">
            <v>0</v>
          </cell>
          <cell r="AL13">
            <v>46218</v>
          </cell>
          <cell r="AM13">
            <v>1</v>
          </cell>
          <cell r="AN13">
            <v>0.8295432109844746</v>
          </cell>
          <cell r="AP13">
            <v>0</v>
          </cell>
          <cell r="AQ13">
            <v>0</v>
          </cell>
          <cell r="AR13">
            <v>97860</v>
          </cell>
          <cell r="AS13">
            <v>4</v>
          </cell>
          <cell r="AT13">
            <v>1.756439020012564</v>
          </cell>
          <cell r="AV13">
            <v>0</v>
          </cell>
          <cell r="AW13">
            <v>0</v>
          </cell>
          <cell r="AX13">
            <v>23125</v>
          </cell>
          <cell r="AY13">
            <v>0.7500081081957642</v>
          </cell>
          <cell r="AZ13">
            <v>0.41505878129767565</v>
          </cell>
          <cell r="BB13">
            <v>0</v>
          </cell>
          <cell r="BC13">
            <v>0</v>
          </cell>
          <cell r="BE13">
            <v>0</v>
          </cell>
          <cell r="BF13">
            <v>0</v>
          </cell>
          <cell r="BP13">
            <v>114288</v>
          </cell>
          <cell r="BQ13">
            <v>2.051296778246433</v>
          </cell>
          <cell r="BR13">
            <v>49158</v>
          </cell>
          <cell r="BS13">
            <v>0.8823117652337791</v>
          </cell>
          <cell r="BU13">
            <v>0</v>
          </cell>
          <cell r="BV13">
            <v>36179</v>
          </cell>
          <cell r="BW13">
            <v>0.6493583415597236</v>
          </cell>
          <cell r="BX13">
            <v>26475</v>
          </cell>
          <cell r="BY13">
            <v>0.47518621556133894</v>
          </cell>
          <cell r="BZ13">
            <v>1588.5</v>
          </cell>
          <cell r="CA13">
            <v>0.028511172933680336</v>
          </cell>
          <cell r="CB13">
            <v>7942.5</v>
          </cell>
          <cell r="CC13">
            <v>0.1425558646684017</v>
          </cell>
          <cell r="CD13">
            <v>2134</v>
          </cell>
          <cell r="CE13">
            <v>0.03830207305034551</v>
          </cell>
          <cell r="CG13">
            <v>0</v>
          </cell>
          <cell r="CN13">
            <v>0</v>
          </cell>
          <cell r="CO13">
            <v>0</v>
          </cell>
          <cell r="CQ13">
            <v>0</v>
          </cell>
          <cell r="CS13">
            <v>0</v>
          </cell>
          <cell r="CU13">
            <v>0</v>
          </cell>
          <cell r="CW13">
            <v>0</v>
          </cell>
          <cell r="CX13">
            <v>958</v>
          </cell>
          <cell r="CY13">
            <v>0.01719465135062371</v>
          </cell>
          <cell r="CZ13">
            <v>7943</v>
          </cell>
          <cell r="DA13">
            <v>0.14256483891232163</v>
          </cell>
          <cell r="DI13">
            <v>0</v>
          </cell>
          <cell r="DK13">
            <v>0</v>
          </cell>
          <cell r="DM13">
            <v>0</v>
          </cell>
          <cell r="DO13">
            <v>0</v>
          </cell>
          <cell r="DP13">
            <v>10590</v>
          </cell>
          <cell r="DQ13">
            <v>40242</v>
          </cell>
          <cell r="DR13">
            <v>50832</v>
          </cell>
          <cell r="DS13">
            <v>0.9123575338777707</v>
          </cell>
          <cell r="DT13">
            <v>3289534.75</v>
          </cell>
          <cell r="DU13">
            <v>59.042174459301805</v>
          </cell>
          <cell r="DV13">
            <v>460534.86500000005</v>
          </cell>
          <cell r="DW13">
            <v>8.265904424302253</v>
          </cell>
          <cell r="DX13">
            <v>2828999.885</v>
          </cell>
          <cell r="DY13">
            <v>198029.99195</v>
          </cell>
          <cell r="DZ13">
            <v>2630969.8930499996</v>
          </cell>
          <cell r="EA13">
            <v>47.22193113254958</v>
          </cell>
        </row>
        <row r="14">
          <cell r="A14">
            <v>2660</v>
          </cell>
          <cell r="B14" t="str">
            <v>Tucson</v>
          </cell>
          <cell r="C14">
            <v>2985</v>
          </cell>
          <cell r="D14">
            <v>109525</v>
          </cell>
          <cell r="E14">
            <v>1</v>
          </cell>
          <cell r="F14">
            <v>1.9658081306649915</v>
          </cell>
          <cell r="G14">
            <v>285669</v>
          </cell>
          <cell r="H14">
            <v>3</v>
          </cell>
          <cell r="I14">
            <v>5.127326572736247</v>
          </cell>
          <cell r="J14">
            <v>5872361</v>
          </cell>
          <cell r="K14">
            <v>105.4</v>
          </cell>
          <cell r="M14">
            <v>0</v>
          </cell>
          <cell r="O14">
            <v>0</v>
          </cell>
          <cell r="P14">
            <v>445720</v>
          </cell>
          <cell r="Q14">
            <v>8</v>
          </cell>
          <cell r="R14">
            <v>55715</v>
          </cell>
          <cell r="S14">
            <v>1</v>
          </cell>
          <cell r="T14">
            <v>15295</v>
          </cell>
          <cell r="U14">
            <v>0.5279964098315383</v>
          </cell>
          <cell r="V14">
            <v>0.27452212151126265</v>
          </cell>
          <cell r="W14">
            <v>42432</v>
          </cell>
          <cell r="X14">
            <v>1</v>
          </cell>
          <cell r="Y14">
            <v>0.7615902360226151</v>
          </cell>
          <cell r="Z14">
            <v>42432</v>
          </cell>
          <cell r="AA14">
            <v>1</v>
          </cell>
          <cell r="AB14">
            <v>0.7615902360226151</v>
          </cell>
          <cell r="AC14">
            <v>42432</v>
          </cell>
          <cell r="AD14">
            <v>1</v>
          </cell>
          <cell r="AE14">
            <v>0.7615902360226151</v>
          </cell>
          <cell r="AF14">
            <v>186382</v>
          </cell>
          <cell r="AG14">
            <v>5.010403505470578</v>
          </cell>
          <cell r="AH14">
            <v>3.3452750605761468</v>
          </cell>
          <cell r="AJ14">
            <v>0</v>
          </cell>
          <cell r="AK14">
            <v>0</v>
          </cell>
          <cell r="AL14">
            <v>46218</v>
          </cell>
          <cell r="AM14">
            <v>1</v>
          </cell>
          <cell r="AN14">
            <v>0.8295432109844746</v>
          </cell>
          <cell r="AP14">
            <v>0</v>
          </cell>
          <cell r="AQ14">
            <v>0</v>
          </cell>
          <cell r="AR14">
            <v>97860</v>
          </cell>
          <cell r="AS14">
            <v>4</v>
          </cell>
          <cell r="AT14">
            <v>1.756439020012564</v>
          </cell>
          <cell r="AV14">
            <v>0</v>
          </cell>
          <cell r="AW14">
            <v>0</v>
          </cell>
          <cell r="AX14">
            <v>23125</v>
          </cell>
          <cell r="AY14">
            <v>0.7500081081957642</v>
          </cell>
          <cell r="AZ14">
            <v>0.41505878129767565</v>
          </cell>
          <cell r="BB14">
            <v>0</v>
          </cell>
          <cell r="BC14">
            <v>0</v>
          </cell>
          <cell r="BE14">
            <v>0</v>
          </cell>
          <cell r="BF14">
            <v>0</v>
          </cell>
          <cell r="BP14">
            <v>114288</v>
          </cell>
          <cell r="BQ14">
            <v>2.051296778246433</v>
          </cell>
          <cell r="BR14">
            <v>138876</v>
          </cell>
          <cell r="BS14">
            <v>2.4926141972538813</v>
          </cell>
          <cell r="BU14">
            <v>0</v>
          </cell>
          <cell r="BV14">
            <v>36179</v>
          </cell>
          <cell r="BW14">
            <v>0.6493583415597236</v>
          </cell>
          <cell r="BX14">
            <v>74625</v>
          </cell>
          <cell r="BY14">
            <v>1.3394059050524993</v>
          </cell>
          <cell r="BZ14">
            <v>4477.5</v>
          </cell>
          <cell r="CA14">
            <v>0.08036435430314996</v>
          </cell>
          <cell r="CB14">
            <v>22387.5</v>
          </cell>
          <cell r="CC14">
            <v>0.40182177151574977</v>
          </cell>
          <cell r="CD14">
            <v>6028</v>
          </cell>
          <cell r="CE14">
            <v>0.10819348469891411</v>
          </cell>
          <cell r="CG14">
            <v>0</v>
          </cell>
          <cell r="CN14">
            <v>0</v>
          </cell>
          <cell r="CO14">
            <v>0</v>
          </cell>
          <cell r="CQ14">
            <v>0</v>
          </cell>
          <cell r="CS14">
            <v>0</v>
          </cell>
          <cell r="CU14">
            <v>0</v>
          </cell>
          <cell r="CW14">
            <v>0</v>
          </cell>
          <cell r="CX14">
            <v>958</v>
          </cell>
          <cell r="CY14">
            <v>0.01719465135062371</v>
          </cell>
          <cell r="CZ14">
            <v>22388</v>
          </cell>
          <cell r="DA14">
            <v>0.40183074575966976</v>
          </cell>
          <cell r="DI14">
            <v>0</v>
          </cell>
          <cell r="DK14">
            <v>0</v>
          </cell>
          <cell r="DM14">
            <v>0</v>
          </cell>
          <cell r="DO14">
            <v>0</v>
          </cell>
          <cell r="DP14">
            <v>29850</v>
          </cell>
          <cell r="DQ14">
            <v>113430</v>
          </cell>
          <cell r="DR14">
            <v>143280</v>
          </cell>
          <cell r="DS14">
            <v>2.571659337700799</v>
          </cell>
          <cell r="DT14">
            <v>7827695</v>
          </cell>
          <cell r="DU14">
            <v>140.49528852194203</v>
          </cell>
          <cell r="DV14">
            <v>1095877.3</v>
          </cell>
          <cell r="DW14">
            <v>19.669340393071884</v>
          </cell>
          <cell r="DX14">
            <v>6731817.7</v>
          </cell>
          <cell r="DY14">
            <v>471227.23900000006</v>
          </cell>
          <cell r="DZ14">
            <v>6260590.461</v>
          </cell>
          <cell r="EA14">
            <v>112.36813175984923</v>
          </cell>
        </row>
        <row r="15">
          <cell r="A15">
            <v>2675</v>
          </cell>
          <cell r="B15" t="str">
            <v>University</v>
          </cell>
          <cell r="C15">
            <v>926</v>
          </cell>
          <cell r="D15">
            <v>109525</v>
          </cell>
          <cell r="E15">
            <v>1</v>
          </cell>
          <cell r="F15">
            <v>1.9658081306649915</v>
          </cell>
          <cell r="G15">
            <v>190446</v>
          </cell>
          <cell r="H15">
            <v>2</v>
          </cell>
          <cell r="I15">
            <v>3.418217715157498</v>
          </cell>
          <cell r="J15">
            <v>1894310</v>
          </cell>
          <cell r="K15">
            <v>34</v>
          </cell>
          <cell r="M15">
            <v>0</v>
          </cell>
          <cell r="O15">
            <v>0</v>
          </cell>
          <cell r="P15">
            <v>111430</v>
          </cell>
          <cell r="Q15">
            <v>2</v>
          </cell>
          <cell r="R15">
            <v>55715</v>
          </cell>
          <cell r="S15">
            <v>1</v>
          </cell>
          <cell r="T15">
            <v>0</v>
          </cell>
          <cell r="U15">
            <v>0</v>
          </cell>
          <cell r="V15">
            <v>0</v>
          </cell>
          <cell r="W15">
            <v>42432</v>
          </cell>
          <cell r="X15">
            <v>1</v>
          </cell>
          <cell r="Y15">
            <v>0.7615902360226151</v>
          </cell>
          <cell r="Z15">
            <v>42432</v>
          </cell>
          <cell r="AA15">
            <v>1</v>
          </cell>
          <cell r="AB15">
            <v>0.7615902360226151</v>
          </cell>
          <cell r="AC15">
            <v>42432</v>
          </cell>
          <cell r="AD15">
            <v>1</v>
          </cell>
          <cell r="AE15">
            <v>0.7615902360226151</v>
          </cell>
          <cell r="AF15">
            <v>18177.5</v>
          </cell>
          <cell r="AG15">
            <v>0.48865560902174787</v>
          </cell>
          <cell r="AH15">
            <v>0.3262586377097729</v>
          </cell>
          <cell r="AJ15">
            <v>0</v>
          </cell>
          <cell r="AK15">
            <v>0</v>
          </cell>
          <cell r="AL15">
            <v>0</v>
          </cell>
          <cell r="AM15">
            <v>0</v>
          </cell>
          <cell r="AN15">
            <v>0</v>
          </cell>
          <cell r="AP15">
            <v>0</v>
          </cell>
          <cell r="AQ15">
            <v>0</v>
          </cell>
          <cell r="AR15">
            <v>0</v>
          </cell>
          <cell r="AS15">
            <v>0</v>
          </cell>
          <cell r="AT15">
            <v>0</v>
          </cell>
          <cell r="AV15">
            <v>0</v>
          </cell>
          <cell r="AW15">
            <v>0</v>
          </cell>
          <cell r="AX15">
            <v>23125</v>
          </cell>
          <cell r="AY15">
            <v>0.7500081081957642</v>
          </cell>
          <cell r="AZ15">
            <v>0.41505878129767565</v>
          </cell>
          <cell r="BB15">
            <v>0</v>
          </cell>
          <cell r="BC15">
            <v>0</v>
          </cell>
          <cell r="BE15">
            <v>0</v>
          </cell>
          <cell r="BF15">
            <v>0</v>
          </cell>
          <cell r="BP15">
            <v>0</v>
          </cell>
          <cell r="BQ15">
            <v>0</v>
          </cell>
          <cell r="BR15">
            <v>42979</v>
          </cell>
          <cell r="BS15">
            <v>0.7714080588710401</v>
          </cell>
          <cell r="BU15">
            <v>0</v>
          </cell>
          <cell r="BW15">
            <v>0</v>
          </cell>
          <cell r="BX15">
            <v>23150</v>
          </cell>
          <cell r="BY15">
            <v>0.41550749349367316</v>
          </cell>
          <cell r="BZ15">
            <v>1389</v>
          </cell>
          <cell r="CA15">
            <v>0.02493044960962039</v>
          </cell>
          <cell r="CB15">
            <v>6945</v>
          </cell>
          <cell r="CC15">
            <v>0.12465224804810195</v>
          </cell>
          <cell r="CD15">
            <v>1866</v>
          </cell>
          <cell r="CE15">
            <v>0.033491878309252446</v>
          </cell>
          <cell r="CG15">
            <v>0</v>
          </cell>
          <cell r="CN15">
            <v>0</v>
          </cell>
          <cell r="CO15">
            <v>0</v>
          </cell>
          <cell r="CQ15">
            <v>0</v>
          </cell>
          <cell r="CS15">
            <v>0</v>
          </cell>
          <cell r="CU15">
            <v>0</v>
          </cell>
          <cell r="CW15">
            <v>0</v>
          </cell>
          <cell r="CX15">
            <v>958</v>
          </cell>
          <cell r="CY15">
            <v>0.01719465135062371</v>
          </cell>
          <cell r="CZ15">
            <v>6945</v>
          </cell>
          <cell r="DA15">
            <v>0.12465224804810195</v>
          </cell>
          <cell r="DI15">
            <v>0</v>
          </cell>
          <cell r="DK15">
            <v>0</v>
          </cell>
          <cell r="DM15">
            <v>0</v>
          </cell>
          <cell r="DO15">
            <v>0</v>
          </cell>
          <cell r="DP15">
            <v>9260</v>
          </cell>
          <cell r="DQ15">
            <v>35188</v>
          </cell>
          <cell r="DR15">
            <v>44448</v>
          </cell>
          <cell r="DS15">
            <v>0.7977743875078525</v>
          </cell>
          <cell r="DT15">
            <v>2657746.5</v>
          </cell>
          <cell r="DU15">
            <v>47.70253073678543</v>
          </cell>
          <cell r="DV15">
            <v>372084.51</v>
          </cell>
          <cell r="DW15">
            <v>6.678354303149961</v>
          </cell>
          <cell r="DX15">
            <v>2285661.99</v>
          </cell>
          <cell r="DY15">
            <v>159996.33930000002</v>
          </cell>
          <cell r="DZ15">
            <v>2125665.6507</v>
          </cell>
          <cell r="EA15">
            <v>38.15248408328099</v>
          </cell>
        </row>
        <row r="16">
          <cell r="A16">
            <v>2680</v>
          </cell>
          <cell r="B16" t="str">
            <v>Howenstine</v>
          </cell>
          <cell r="C16">
            <v>148</v>
          </cell>
          <cell r="D16">
            <v>109525</v>
          </cell>
          <cell r="E16">
            <v>1</v>
          </cell>
          <cell r="F16">
            <v>1.9658081306649915</v>
          </cell>
          <cell r="G16">
            <v>0</v>
          </cell>
          <cell r="H16">
            <v>0</v>
          </cell>
          <cell r="I16">
            <v>0</v>
          </cell>
          <cell r="J16">
            <v>390005</v>
          </cell>
          <cell r="K16">
            <v>7</v>
          </cell>
          <cell r="M16">
            <v>0</v>
          </cell>
          <cell r="O16">
            <v>0</v>
          </cell>
          <cell r="P16">
            <v>0</v>
          </cell>
          <cell r="Q16">
            <v>0</v>
          </cell>
          <cell r="R16">
            <v>55715</v>
          </cell>
          <cell r="S16">
            <v>1</v>
          </cell>
          <cell r="T16">
            <v>0</v>
          </cell>
          <cell r="U16">
            <v>0</v>
          </cell>
          <cell r="V16">
            <v>0</v>
          </cell>
          <cell r="W16">
            <v>42432</v>
          </cell>
          <cell r="X16">
            <v>1</v>
          </cell>
          <cell r="Y16">
            <v>0.7615902360226151</v>
          </cell>
          <cell r="AD16">
            <v>0</v>
          </cell>
          <cell r="AE16">
            <v>0</v>
          </cell>
          <cell r="AF16">
            <v>18728.5</v>
          </cell>
          <cell r="AG16">
            <v>0.503467835156859</v>
          </cell>
          <cell r="AH16">
            <v>0.33614825450955754</v>
          </cell>
          <cell r="AJ16">
            <v>0</v>
          </cell>
          <cell r="AK16">
            <v>0</v>
          </cell>
          <cell r="AL16">
            <v>0</v>
          </cell>
          <cell r="AM16">
            <v>0</v>
          </cell>
          <cell r="AN16">
            <v>0</v>
          </cell>
          <cell r="AP16">
            <v>0</v>
          </cell>
          <cell r="AQ16">
            <v>0</v>
          </cell>
          <cell r="AR16">
            <v>0</v>
          </cell>
          <cell r="AS16">
            <v>0</v>
          </cell>
          <cell r="AT16">
            <v>0</v>
          </cell>
          <cell r="AV16">
            <v>0</v>
          </cell>
          <cell r="AW16">
            <v>0</v>
          </cell>
          <cell r="AY16">
            <v>0</v>
          </cell>
          <cell r="AZ16">
            <v>0</v>
          </cell>
          <cell r="BB16">
            <v>0</v>
          </cell>
          <cell r="BC16">
            <v>0</v>
          </cell>
          <cell r="BE16">
            <v>0</v>
          </cell>
          <cell r="BF16">
            <v>0</v>
          </cell>
          <cell r="BP16">
            <v>0</v>
          </cell>
          <cell r="BQ16">
            <v>0</v>
          </cell>
          <cell r="BR16">
            <v>6716</v>
          </cell>
          <cell r="BS16">
            <v>0.12054204433276497</v>
          </cell>
          <cell r="BU16">
            <v>0</v>
          </cell>
          <cell r="BW16">
            <v>0</v>
          </cell>
          <cell r="BX16">
            <v>3700</v>
          </cell>
          <cell r="BY16">
            <v>0.06640940500762811</v>
          </cell>
          <cell r="BZ16">
            <v>1200</v>
          </cell>
          <cell r="CA16">
            <v>0.021538185407879388</v>
          </cell>
          <cell r="CB16">
            <v>1110</v>
          </cell>
          <cell r="CC16">
            <v>0.019922821502288433</v>
          </cell>
          <cell r="CD16">
            <v>292</v>
          </cell>
          <cell r="CE16">
            <v>0.005240958449250651</v>
          </cell>
          <cell r="CG16">
            <v>0</v>
          </cell>
          <cell r="CN16">
            <v>0</v>
          </cell>
          <cell r="CO16">
            <v>0</v>
          </cell>
          <cell r="CQ16">
            <v>0</v>
          </cell>
          <cell r="CS16">
            <v>0</v>
          </cell>
          <cell r="CU16">
            <v>0</v>
          </cell>
          <cell r="CW16">
            <v>0</v>
          </cell>
          <cell r="CX16">
            <v>958</v>
          </cell>
          <cell r="CY16">
            <v>0.01719465135062371</v>
          </cell>
          <cell r="CZ16">
            <v>1110</v>
          </cell>
          <cell r="DA16">
            <v>0.019922821502288433</v>
          </cell>
          <cell r="DI16">
            <v>0</v>
          </cell>
          <cell r="DK16">
            <v>0</v>
          </cell>
          <cell r="DM16">
            <v>0</v>
          </cell>
          <cell r="DO16">
            <v>0</v>
          </cell>
          <cell r="DP16">
            <v>1480</v>
          </cell>
          <cell r="DQ16">
            <v>5624</v>
          </cell>
          <cell r="DR16">
            <v>7104</v>
          </cell>
          <cell r="DS16">
            <v>0.12750605761464598</v>
          </cell>
          <cell r="DT16">
            <v>637637.5</v>
          </cell>
          <cell r="DU16">
            <v>11.44462891501391</v>
          </cell>
          <cell r="DV16">
            <v>89269.25000000001</v>
          </cell>
          <cell r="DW16">
            <v>1.6022480481019474</v>
          </cell>
          <cell r="DX16">
            <v>548368.25</v>
          </cell>
          <cell r="DY16">
            <v>38385.777500000004</v>
          </cell>
          <cell r="DZ16">
            <v>509982.4725</v>
          </cell>
          <cell r="EA16">
            <v>9.153414206228124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unning Total"/>
      <sheetName val="Average Salaries"/>
      <sheetName val="Position Control"/>
      <sheetName val="Mohave Staffing"/>
      <sheetName val="Summary"/>
      <sheetName val="Staffing"/>
      <sheetName val="Extra Duty Stipends"/>
      <sheetName val="Substitutes"/>
      <sheetName val="Certified Temp Hrly"/>
      <sheetName val="Classified Temp Hourly"/>
      <sheetName val="Class Temp hrly 2"/>
      <sheetName val="Supplies, Classroom"/>
      <sheetName val="Supplies, Attendance &amp; Grad"/>
      <sheetName val="Supplies, Office"/>
      <sheetName val="Supplies, Custodial"/>
      <sheetName val="Services"/>
      <sheetName val="Travel"/>
      <sheetName val="Soft Capital Supplies"/>
      <sheetName val="Soft Cap Furn &amp; Equip classroom"/>
      <sheetName val="Capital Furn &amp; Equip Other"/>
      <sheetName val="School Improvement Requests"/>
      <sheetName val="Other Resources"/>
      <sheetName val="Deseg"/>
      <sheetName val="Substitutes - Certified"/>
      <sheetName val="Capital - F&amp;E Sch Operations"/>
      <sheetName val="2011 Reduction Sheet"/>
      <sheetName val="4%"/>
      <sheetName val="6%"/>
      <sheetName val="8%"/>
      <sheetName val="10%"/>
      <sheetName val="Temp hrly points calculation"/>
      <sheetName val="Hr to FTE to Pts Conversion"/>
      <sheetName val="Summary All Resources Current Y"/>
      <sheetName val="Deseg Current Year"/>
      <sheetName val="Sped"/>
      <sheetName val="Resource"/>
      <sheetName val="Stipends - Extra Duty"/>
      <sheetName val="Stipends - Sports"/>
      <sheetName val="Loss of Planning"/>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 Title I Sch Allocation Wksheet"/>
      <sheetName val="Program Improvement Narrative"/>
      <sheetName val="Program Improv Budget Needs"/>
      <sheetName val="2011 Budg Upload Protected"/>
      <sheetName val="Print Ranges"/>
      <sheetName val="GL Download"/>
      <sheetName val="Capital Furn &amp; Equip Ops"/>
      <sheetName val="Avgs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A to Deseg"/>
      <sheetName val="miles-obsolete"/>
      <sheetName val="SUM2"/>
      <sheetName val="Summary"/>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H.1"/>
      <sheetName val="H.2"/>
      <sheetName val="H.3"/>
      <sheetName val="H.4"/>
      <sheetName val="H.5"/>
      <sheetName val="H.6"/>
      <sheetName val="H.7"/>
      <sheetName val="S.1"/>
      <sheetName val="S.2"/>
      <sheetName val="S.3"/>
      <sheetName val="S.4"/>
      <sheetName val="S.5"/>
      <sheetName val="S.6"/>
      <sheetName val="S.7"/>
      <sheetName val="S.8"/>
      <sheetName val="S.9"/>
      <sheetName val="S.10"/>
      <sheetName val="S.11"/>
      <sheetName val="Z.1"/>
      <sheetName val="Z.2"/>
      <sheetName val="Z.3"/>
      <sheetName val="Z.4"/>
      <sheetName val="Z.5"/>
      <sheetName val="Z.6"/>
      <sheetName val="Z.7"/>
      <sheetName val="Z.8"/>
      <sheetName val="Z.9"/>
      <sheetName val="Z.10"/>
      <sheetName val="SSC"/>
      <sheetName val="Stud First"/>
      <sheetName val="Lib Books"/>
      <sheetName val="Site Council"/>
      <sheetName val="Stud First Table"/>
      <sheetName val="Library Books Table"/>
      <sheetName val="Site Council Table"/>
      <sheetName val="Capital"/>
      <sheetName val="Overview"/>
      <sheetName val="Rounding Rules"/>
      <sheetName val="Booklist"/>
      <sheetName val="Rollup"/>
      <sheetName val="Avgsal"/>
      <sheetName val="Distsumm"/>
      <sheetName val="FTE Summary"/>
      <sheetName val="School Data"/>
      <sheetName val="School Data Sort"/>
      <sheetName val="Schools"/>
      <sheetName val="Alt_Ed_Schools"/>
      <sheetName val="Ex_Ed_schools"/>
      <sheetName val="Category"/>
      <sheetName val="Category_2"/>
      <sheetName val="Reduction"/>
      <sheetName val="Super."/>
      <sheetName val="Gov Board"/>
      <sheetName val="Business"/>
      <sheetName val="Academics"/>
      <sheetName val="CIO"/>
      <sheetName val="Budget-Function"/>
      <sheetName val="K3 Bud-Func"/>
      <sheetName val="Savings_Costs"/>
      <sheetName val="Public Information-Obsolete"/>
      <sheetName val="Print Ranges"/>
    </sheetNames>
    <sheetDataSet>
      <sheetData sheetId="68">
        <row r="18">
          <cell r="C18">
            <v>43549</v>
          </cell>
          <cell r="D18">
            <v>12166</v>
          </cell>
        </row>
        <row r="22">
          <cell r="C22">
            <v>63493</v>
          </cell>
          <cell r="D22">
            <v>15708</v>
          </cell>
        </row>
        <row r="23">
          <cell r="C23">
            <v>66973</v>
          </cell>
          <cell r="D23">
            <v>16325</v>
          </cell>
        </row>
        <row r="27">
          <cell r="C27">
            <v>28337</v>
          </cell>
          <cell r="D27">
            <v>9465</v>
          </cell>
        </row>
        <row r="28">
          <cell r="C28">
            <v>21246</v>
          </cell>
          <cell r="D28">
            <v>8206</v>
          </cell>
        </row>
        <row r="29">
          <cell r="C29">
            <v>23449</v>
          </cell>
          <cell r="D29">
            <v>8598</v>
          </cell>
        </row>
        <row r="31">
          <cell r="C31">
            <v>26168</v>
          </cell>
          <cell r="D31">
            <v>9080</v>
          </cell>
        </row>
        <row r="32">
          <cell r="C32">
            <v>40417</v>
          </cell>
          <cell r="D32">
            <v>11610</v>
          </cell>
        </row>
        <row r="43">
          <cell r="F43">
            <v>0.45</v>
          </cell>
        </row>
        <row r="72">
          <cell r="F72">
            <v>0.426</v>
          </cell>
        </row>
        <row r="77">
          <cell r="F77">
            <v>0.273902184290978</v>
          </cell>
        </row>
        <row r="78">
          <cell r="F78">
            <v>0.171</v>
          </cell>
        </row>
        <row r="79">
          <cell r="F79">
            <v>0.171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2011 Reduction Sheet"/>
      <sheetName val="4%"/>
      <sheetName val="6%"/>
      <sheetName val="8%"/>
      <sheetName val="10%"/>
      <sheetName val="Average Salaries"/>
      <sheetName val="Temp hrly points calculation"/>
      <sheetName val="Hr to FTE to Pts Conversion"/>
      <sheetName val="Summary All Resources Current Y"/>
      <sheetName val="UNIVERSITY"/>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 Title I Sch Allocation Wksheet"/>
      <sheetName val="Program Improvement Narrative"/>
      <sheetName val="Program Improv Budget Needs"/>
      <sheetName val="2011 Budg Upload Protected"/>
      <sheetName val="Print Ranges"/>
      <sheetName val="GL Download"/>
    </sheetNames>
    <sheetDataSet>
      <sheetData sheetId="6">
        <row r="10">
          <cell r="D10">
            <v>38999</v>
          </cell>
        </row>
        <row r="13">
          <cell r="D13">
            <v>29413</v>
          </cell>
        </row>
        <row r="14">
          <cell r="D14">
            <v>30833</v>
          </cell>
        </row>
        <row r="15">
          <cell r="D15">
            <v>30444</v>
          </cell>
        </row>
        <row r="22">
          <cell r="B22">
            <v>0.175</v>
          </cell>
        </row>
        <row r="25">
          <cell r="B25">
            <v>0.2</v>
          </cell>
        </row>
        <row r="26">
          <cell r="B26">
            <v>0.081</v>
          </cell>
        </row>
      </sheetData>
      <sheetData sheetId="17">
        <row r="7">
          <cell r="C7">
            <v>61</v>
          </cell>
        </row>
      </sheetData>
      <sheetData sheetId="18">
        <row r="7">
          <cell r="C7">
            <v>1110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unning Total"/>
      <sheetName val="Average Salaries"/>
      <sheetName val="Summary"/>
      <sheetName val="Extra Duty Stipends"/>
      <sheetName val="Sports Stipends"/>
      <sheetName val="Loss of Planning"/>
      <sheetName val="Substitutes"/>
      <sheetName val="Release Time Subs"/>
      <sheetName val="Added Duty"/>
      <sheetName val="Curriculum Dev"/>
      <sheetName val="Curriculum Dev (summer)"/>
      <sheetName val="Monitors Temp Hourly"/>
      <sheetName val="Tutors Temp Hrly"/>
      <sheetName val="Community Rep TempHrly"/>
      <sheetName val="Overtime, Office"/>
      <sheetName val="Overtime, Attendance"/>
      <sheetName val="Overtime, Custodians"/>
      <sheetName val="Overtime, Engineers"/>
      <sheetName val="Overtime, Monitors, et al"/>
      <sheetName val="Repair &amp; Maintenance"/>
      <sheetName val="Equipment Rental"/>
      <sheetName val="Supplies, Classroom"/>
      <sheetName val="Supplies, Attendance"/>
      <sheetName val="Supplies, Office"/>
      <sheetName val="Supplies, Graduation"/>
      <sheetName val="Supplies, Custodial"/>
      <sheetName val="Supplies, Grounds"/>
      <sheetName val="Travel, Registration"/>
      <sheetName val="Travel, Mileage"/>
      <sheetName val="Travel, In State"/>
      <sheetName val="Travel, Out of State"/>
      <sheetName val="Soft Capital Library"/>
      <sheetName val="Soft Capital Textbooks"/>
      <sheetName val="Soft Capital Instructional Aids"/>
      <sheetName val="Soft Cap Furn &amp; Equip classroom"/>
      <sheetName val="Soft Cap, Tech, Classroom"/>
      <sheetName val="Capital Furn &amp; Equip Admin"/>
      <sheetName val="Capital, Technology, Admin"/>
      <sheetName val="Capital Furn &amp; Equip Ops"/>
      <sheetName val="Other Resources"/>
      <sheetName val="Deseg"/>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mary"/>
      <sheetName val="2011 Reduction Sheet"/>
      <sheetName val="4%"/>
      <sheetName val="6%"/>
      <sheetName val="8%"/>
      <sheetName val="10%"/>
      <sheetName val="Average Salaries"/>
      <sheetName val="Temp hrly points calculation"/>
      <sheetName val="Hr to FTE to Pts Conversion"/>
      <sheetName val="Summary All Resources Current Y"/>
      <sheetName val="Deseg Current Year"/>
      <sheetName val="Position Control"/>
      <sheetName val="Staffing "/>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Title I Expenditures"/>
      <sheetName val="Program Improvement Narrative"/>
      <sheetName val="Program Improv Budget Needs"/>
      <sheetName val="2011 Budg Upload Protected"/>
      <sheetName val="Print Ranges"/>
      <sheetName val="GL Download"/>
    </sheetNames>
    <sheetDataSet>
      <sheetData sheetId="18">
        <row r="1">
          <cell r="A1" t="str">
            <v>School:</v>
          </cell>
          <cell r="B1" t="str">
            <v>BORTON Elementary School</v>
          </cell>
          <cell r="C1" t="str">
            <v>Budget String:</v>
          </cell>
          <cell r="D1" t="str">
            <v>6141.00100.1143.100.1001.0000</v>
          </cell>
        </row>
        <row r="2">
          <cell r="A2" t="str">
            <v>Program:</v>
          </cell>
          <cell r="B2" t="str">
            <v>Regular Education</v>
          </cell>
          <cell r="C2" t="str">
            <v>Revision Number:</v>
          </cell>
        </row>
        <row r="3">
          <cell r="A3" t="str">
            <v>Expense Type:</v>
          </cell>
          <cell r="B3" t="str">
            <v>Staffing, Daily Substitutes</v>
          </cell>
          <cell r="C3" t="str">
            <v>Date:</v>
          </cell>
        </row>
        <row r="4">
          <cell r="A4" t="str">
            <v>2011 Budget:</v>
          </cell>
          <cell r="B4">
            <v>0</v>
          </cell>
        </row>
        <row r="5">
          <cell r="C5" t="str">
            <v>EREs</v>
          </cell>
          <cell r="D5" t="str">
            <v>6220.00100.1143.100.1001.0000</v>
          </cell>
        </row>
        <row r="6">
          <cell r="A6" t="str">
            <v>Teacher FTE</v>
          </cell>
          <cell r="B6" t="str">
            <v>Daily Substitutes due to Absence</v>
          </cell>
          <cell r="C6" t="str">
            <v>Per Teacher Rate</v>
          </cell>
        </row>
        <row r="7">
          <cell r="C7">
            <v>1110</v>
          </cell>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C43" t="str">
            <v>Subtotal Daily Substitutes Wages:</v>
          </cell>
          <cell r="D43">
            <v>0</v>
          </cell>
        </row>
        <row r="44">
          <cell r="C44" t="str">
            <v>Benefits/Employer Related Expenses:</v>
          </cell>
          <cell r="D44">
            <v>0</v>
          </cell>
        </row>
        <row r="45">
          <cell r="C45" t="str">
            <v>Total Daily Substitutes:</v>
          </cell>
          <cell r="D45">
            <v>0</v>
          </cell>
        </row>
        <row r="103">
          <cell r="A103" t="str">
            <v>percentage</v>
          </cell>
          <cell r="B103">
            <v>747317.73</v>
          </cell>
        </row>
        <row r="104">
          <cell r="A104" t="str">
            <v>st_th</v>
          </cell>
          <cell r="B104" t="e">
            <v>#REF!</v>
          </cell>
        </row>
        <row r="106">
          <cell r="A106" t="str">
            <v>oth</v>
          </cell>
          <cell r="B106" t="e">
            <v>#REF!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mary"/>
      <sheetName val="2011 Reduction Sheet"/>
      <sheetName val="4%"/>
      <sheetName val="6%"/>
      <sheetName val="8%"/>
      <sheetName val="10%"/>
      <sheetName val="Average Salaries"/>
      <sheetName val="Temp hrly points calculation"/>
      <sheetName val="Hr to FTE to Pts Conversion"/>
      <sheetName val="Summary All Resources Current Y"/>
      <sheetName val="Deseg Current Year"/>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Title I Expenditures"/>
      <sheetName val="Program Improvement Narrative"/>
      <sheetName val="Program Improv Budget Needs"/>
      <sheetName val="2011 Budg Upload Protected"/>
      <sheetName val="Print Ranges"/>
      <sheetName val="GL Download"/>
    </sheetNames>
    <sheetDataSet>
      <sheetData sheetId="17">
        <row r="7">
          <cell r="C7">
            <v>61</v>
          </cell>
        </row>
      </sheetData>
      <sheetData sheetId="29">
        <row r="1">
          <cell r="A1" t="str">
            <v>School:</v>
          </cell>
          <cell r="B1" t="str">
            <v>Carrillo Elementary School</v>
          </cell>
          <cell r="C1" t="str">
            <v>Budget String:</v>
          </cell>
          <cell r="D1" t="str">
            <v>6611.00100.1161.100.1000.0000</v>
          </cell>
        </row>
        <row r="2">
          <cell r="A2" t="str">
            <v>Program:</v>
          </cell>
          <cell r="B2" t="str">
            <v>Regular Education</v>
          </cell>
          <cell r="C2" t="str">
            <v>Revision Number:</v>
          </cell>
        </row>
        <row r="3">
          <cell r="A3" t="str">
            <v>Expense Type:</v>
          </cell>
          <cell r="B3" t="str">
            <v>Supplies, Classroom</v>
          </cell>
          <cell r="C3" t="str">
            <v>Date:</v>
          </cell>
        </row>
        <row r="4">
          <cell r="A4" t="str">
            <v>2011 Budget:</v>
          </cell>
          <cell r="B4">
            <v>0</v>
          </cell>
        </row>
        <row r="6">
          <cell r="A6" t="str">
            <v>Quantity</v>
          </cell>
          <cell r="B6" t="str">
            <v>Expense Description</v>
          </cell>
          <cell r="C6" t="str">
            <v>Per Unit Cost</v>
          </cell>
          <cell r="D6" t="str">
            <v>Extended Cost</v>
          </cell>
        </row>
        <row r="7">
          <cell r="B7" t="str">
            <v>Supplies, Classroom</v>
          </cell>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C42" t="str">
            <v>Subtotal Supplies:</v>
          </cell>
          <cell r="D42">
            <v>0</v>
          </cell>
        </row>
        <row r="43">
          <cell r="C43" t="str">
            <v>Tax (8.1%)</v>
          </cell>
          <cell r="D43">
            <v>0</v>
          </cell>
        </row>
        <row r="44">
          <cell r="C44" t="str">
            <v>Shipping (20%)</v>
          </cell>
          <cell r="D44">
            <v>0</v>
          </cell>
        </row>
        <row r="45">
          <cell r="C45" t="str">
            <v>Total Classroom Supplies Budget</v>
          </cell>
          <cell r="D45">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mmary"/>
      <sheetName val="2011 Reduction Sheet"/>
      <sheetName val="4%"/>
      <sheetName val="6%"/>
      <sheetName val="8%"/>
      <sheetName val="10%"/>
      <sheetName val="Average Salaries"/>
      <sheetName val="Temp hrly points calculation"/>
      <sheetName val="Hr to FTE to Pts Conversion"/>
      <sheetName val="Summary All Resources Current Y"/>
      <sheetName val="Deseg Current Year"/>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Title I Expenditures"/>
      <sheetName val="Program Improvement Narrative"/>
      <sheetName val="Program Improv Budget Needs"/>
      <sheetName val="2011 Budg Upload Protected"/>
      <sheetName val="Print Ranges"/>
      <sheetName val="GL Download"/>
    </sheetNames>
    <sheetDataSet>
      <sheetData sheetId="18">
        <row r="1">
          <cell r="A1" t="str">
            <v>School:</v>
          </cell>
          <cell r="B1" t="str">
            <v>COLLIER Elementary School</v>
          </cell>
          <cell r="C1" t="str">
            <v>Budget String:</v>
          </cell>
          <cell r="D1" t="str">
            <v>6141.00100.1170.100.1001.0000</v>
          </cell>
        </row>
        <row r="2">
          <cell r="A2" t="str">
            <v>Program:</v>
          </cell>
          <cell r="B2" t="str">
            <v>Regular Education</v>
          </cell>
          <cell r="C2" t="str">
            <v>Revision Number:</v>
          </cell>
        </row>
        <row r="3">
          <cell r="A3" t="str">
            <v>Expense Type:</v>
          </cell>
          <cell r="B3" t="str">
            <v>Staffing, Daily Substitutes</v>
          </cell>
          <cell r="C3" t="str">
            <v>Date:</v>
          </cell>
        </row>
        <row r="4">
          <cell r="A4" t="str">
            <v>2011 Budget:</v>
          </cell>
          <cell r="B4">
            <v>0</v>
          </cell>
        </row>
        <row r="5">
          <cell r="C5" t="str">
            <v>EREs</v>
          </cell>
          <cell r="D5" t="str">
            <v>6220.00100.1170.100.1001.0000</v>
          </cell>
        </row>
        <row r="6">
          <cell r="A6" t="str">
            <v>Teacher FTE</v>
          </cell>
          <cell r="B6" t="str">
            <v>Daily Substitutes due to Absence</v>
          </cell>
          <cell r="C6" t="str">
            <v>Per Teacher Rate</v>
          </cell>
        </row>
        <row r="7">
          <cell r="C7">
            <v>1110</v>
          </cell>
          <cell r="D7">
            <v>0</v>
          </cell>
        </row>
        <row r="8">
          <cell r="D8">
            <v>0</v>
          </cell>
        </row>
        <row r="9">
          <cell r="D9">
            <v>0</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28">
          <cell r="D28">
            <v>0</v>
          </cell>
        </row>
        <row r="29">
          <cell r="D29">
            <v>0</v>
          </cell>
        </row>
        <row r="30">
          <cell r="D30">
            <v>0</v>
          </cell>
        </row>
        <row r="31">
          <cell r="D31">
            <v>0</v>
          </cell>
        </row>
        <row r="32">
          <cell r="D32">
            <v>0</v>
          </cell>
        </row>
        <row r="33">
          <cell r="D33">
            <v>0</v>
          </cell>
        </row>
        <row r="34">
          <cell r="D34">
            <v>0</v>
          </cell>
        </row>
        <row r="35">
          <cell r="D35">
            <v>0</v>
          </cell>
        </row>
        <row r="36">
          <cell r="D36">
            <v>0</v>
          </cell>
        </row>
        <row r="37">
          <cell r="D37">
            <v>0</v>
          </cell>
        </row>
        <row r="38">
          <cell r="D38">
            <v>0</v>
          </cell>
        </row>
        <row r="39">
          <cell r="D39">
            <v>0</v>
          </cell>
        </row>
        <row r="40">
          <cell r="D40">
            <v>0</v>
          </cell>
        </row>
        <row r="41">
          <cell r="D41">
            <v>0</v>
          </cell>
        </row>
        <row r="42">
          <cell r="D42">
            <v>0</v>
          </cell>
        </row>
        <row r="43">
          <cell r="C43" t="str">
            <v>Subtotal Daily Substitutes Wages:</v>
          </cell>
          <cell r="D43">
            <v>0</v>
          </cell>
        </row>
        <row r="44">
          <cell r="C44" t="str">
            <v>Benefits/Employer Related Expenses:</v>
          </cell>
          <cell r="D44">
            <v>0</v>
          </cell>
        </row>
        <row r="45">
          <cell r="C45" t="str">
            <v>Total Daily Substitutes:</v>
          </cell>
          <cell r="D45">
            <v>0</v>
          </cell>
        </row>
        <row r="103">
          <cell r="A103" t="str">
            <v>percentage</v>
          </cell>
          <cell r="B103">
            <v>659416.323</v>
          </cell>
        </row>
        <row r="104">
          <cell r="A104" t="str">
            <v>st_th</v>
          </cell>
          <cell r="B104" t="e">
            <v>#REF!</v>
          </cell>
        </row>
        <row r="106">
          <cell r="A106" t="str">
            <v>oth</v>
          </cell>
          <cell r="B106" t="e">
            <v>#REF!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ummary"/>
      <sheetName val="2011 Reduction Sheet"/>
      <sheetName val="4%"/>
      <sheetName val="6%"/>
      <sheetName val="8%"/>
      <sheetName val="10%"/>
      <sheetName val="Average Salaries"/>
      <sheetName val="Temp hrly points calculation"/>
      <sheetName val="Hr to FTE to Pts Conversion"/>
      <sheetName val="Summary All Resources Current Y"/>
      <sheetName val="Deseg Current Year"/>
      <sheetName val="Position Control"/>
      <sheetName val="Staffing"/>
      <sheetName val="Sped"/>
      <sheetName val="Resource"/>
      <sheetName val="Stipends - Extra Duty"/>
      <sheetName val="Stipends - Sports"/>
      <sheetName val="Loss of Planning"/>
      <sheetName val="Substitutes - Certified"/>
      <sheetName val="Substitutes - Certified PD"/>
      <sheetName val="Added Duty - Certified"/>
      <sheetName val="Certified - Curriculum Dev"/>
      <sheetName val="Certified - Summer Curr Dev"/>
      <sheetName val="TempHourly Monitors-Classified"/>
      <sheetName val="Instr Tutors - Classified"/>
      <sheetName val="Temp Hrly Comm Rep - Classified"/>
      <sheetName val="Overtime Office - Classified"/>
      <sheetName val="OT Custodial - Classified"/>
      <sheetName val="OT Grounds - Classified"/>
      <sheetName val="Supplies - Instructional"/>
      <sheetName val="Graduation"/>
      <sheetName val="Supplies - Attendance"/>
      <sheetName val="Supplies - Office"/>
      <sheetName val="Supplies - Custodial"/>
      <sheetName val="Srvcs - Repair &amp; Maintenance"/>
      <sheetName val="Equipment Rental"/>
      <sheetName val="Membership Dues - Students"/>
      <sheetName val="Membership Dues - Admin"/>
      <sheetName val="Field Trip Admissions - Student"/>
      <sheetName val="Travel - Registration"/>
      <sheetName val="Travel - Mileage"/>
      <sheetName val="Travel - In State"/>
      <sheetName val="Travel - Out of State"/>
      <sheetName val="Capital - Library Materials"/>
      <sheetName val="Capital - Textbooks"/>
      <sheetName val="Capital - Instructional Aids"/>
      <sheetName val="Capital - F&amp;E Classroom"/>
      <sheetName val="Capital - Technology Classroom"/>
      <sheetName val="Capital - F&amp;E Admin"/>
      <sheetName val="Capital - Technology Admin"/>
      <sheetName val="Capital - F&amp;E Sch Operations"/>
      <sheetName val=" Title I Sch Allocation Wksheet"/>
      <sheetName val="Program Improvement Narrative"/>
      <sheetName val="Program Improv Budget Needs"/>
      <sheetName val="2011 Budg Upload Protected"/>
      <sheetName val="Print Ranges"/>
      <sheetName val="GL Downlo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6"/>
  </sheetPr>
  <dimension ref="A1:J56"/>
  <sheetViews>
    <sheetView zoomScalePageLayoutView="0" workbookViewId="0" topLeftCell="A1">
      <selection activeCell="A1" sqref="A1"/>
    </sheetView>
  </sheetViews>
  <sheetFormatPr defaultColWidth="9.140625" defaultRowHeight="12.75"/>
  <cols>
    <col min="1" max="1" width="24.57421875" style="0" customWidth="1"/>
    <col min="2" max="2" width="29.140625" style="0" customWidth="1"/>
    <col min="3" max="3" width="7.140625" style="32" customWidth="1"/>
    <col min="4" max="4" width="12.28125" style="95" customWidth="1"/>
    <col min="5" max="5" width="7.7109375" style="32" customWidth="1"/>
    <col min="6" max="6" width="10.7109375" style="0" customWidth="1"/>
    <col min="7" max="7" width="9.7109375" style="0" customWidth="1"/>
    <col min="8" max="8" width="10.00390625" style="0" customWidth="1"/>
    <col min="9" max="9" width="11.57421875" style="0" customWidth="1"/>
    <col min="10" max="10" width="12.7109375" style="0" customWidth="1"/>
  </cols>
  <sheetData>
    <row r="1" spans="1:10" ht="12.75">
      <c r="A1" s="31" t="s">
        <v>281</v>
      </c>
      <c r="B1" s="31"/>
      <c r="C1" s="99"/>
      <c r="D1" s="91"/>
      <c r="F1" s="53"/>
      <c r="H1" s="53"/>
      <c r="J1" s="52"/>
    </row>
    <row r="2" spans="1:10" ht="12.75">
      <c r="A2" s="31" t="s">
        <v>266</v>
      </c>
      <c r="B2" s="31"/>
      <c r="C2" s="99"/>
      <c r="D2" s="91"/>
      <c r="F2" s="53"/>
      <c r="H2" s="53"/>
      <c r="J2" s="52"/>
    </row>
    <row r="3" spans="1:10" ht="12.75">
      <c r="A3" s="181" t="s">
        <v>77</v>
      </c>
      <c r="B3" s="31"/>
      <c r="C3" s="99"/>
      <c r="D3" s="91"/>
      <c r="F3" s="53"/>
      <c r="H3" s="53"/>
      <c r="J3" s="52"/>
    </row>
    <row r="4" spans="1:10" ht="12.75">
      <c r="A4" s="31" t="s">
        <v>74</v>
      </c>
      <c r="B4" s="31">
        <v>2660</v>
      </c>
      <c r="C4" s="99"/>
      <c r="D4" s="91"/>
      <c r="F4" s="53"/>
      <c r="H4" s="53"/>
      <c r="J4" s="52"/>
    </row>
    <row r="5" spans="1:10" ht="12.75">
      <c r="A5" s="31"/>
      <c r="B5" s="31"/>
      <c r="C5" s="99"/>
      <c r="D5" s="91"/>
      <c r="F5" s="149" t="s">
        <v>389</v>
      </c>
      <c r="G5" s="150"/>
      <c r="H5" s="163" t="s">
        <v>390</v>
      </c>
      <c r="I5" s="164"/>
      <c r="J5" s="52"/>
    </row>
    <row r="6" spans="2:10" ht="12.75">
      <c r="B6" s="151" t="s">
        <v>358</v>
      </c>
      <c r="C6" s="152"/>
      <c r="D6" s="153" t="s">
        <v>359</v>
      </c>
      <c r="E6" s="152" t="s">
        <v>360</v>
      </c>
      <c r="F6" s="151" t="s">
        <v>359</v>
      </c>
      <c r="G6" s="151" t="s">
        <v>360</v>
      </c>
      <c r="H6" s="151" t="s">
        <v>359</v>
      </c>
      <c r="I6" s="151" t="s">
        <v>360</v>
      </c>
      <c r="J6" s="52"/>
    </row>
    <row r="7" spans="1:10" ht="12.75">
      <c r="A7" s="31" t="s">
        <v>395</v>
      </c>
      <c r="B7" s="154" t="e">
        <v>#N/A</v>
      </c>
      <c r="C7" s="155"/>
      <c r="D7" s="156" t="e">
        <v>#N/A</v>
      </c>
      <c r="E7" s="129" t="e">
        <v>#N/A</v>
      </c>
      <c r="F7" s="157" t="e">
        <v>#N/A</v>
      </c>
      <c r="G7" s="34" t="e">
        <f>ROUND(+E7*0.14,2)</f>
        <v>#N/A</v>
      </c>
      <c r="H7" s="61" t="e">
        <f>+D7-F7</f>
        <v>#N/A</v>
      </c>
      <c r="I7" s="158" t="e">
        <f>+E7-G7</f>
        <v>#N/A</v>
      </c>
      <c r="J7" s="52"/>
    </row>
    <row r="8" spans="1:10" ht="12.75">
      <c r="A8" s="31" t="s">
        <v>254</v>
      </c>
      <c r="B8" s="293" t="e">
        <v>#N/A</v>
      </c>
      <c r="C8" s="159"/>
      <c r="D8" s="160" t="e">
        <v>#N/A</v>
      </c>
      <c r="E8" s="102" t="e">
        <v>#N/A</v>
      </c>
      <c r="F8" s="161" t="e">
        <v>#N/A</v>
      </c>
      <c r="G8" s="66" t="e">
        <f>ROUND(+E8*0.14,2)</f>
        <v>#N/A</v>
      </c>
      <c r="H8" s="65" t="e">
        <f>+D8-F8</f>
        <v>#N/A</v>
      </c>
      <c r="I8" s="162" t="e">
        <f>+E8-G8</f>
        <v>#N/A</v>
      </c>
      <c r="J8" s="52"/>
    </row>
    <row r="9" spans="1:10" ht="12.75">
      <c r="A9" s="31"/>
      <c r="B9" s="90"/>
      <c r="C9" s="99"/>
      <c r="D9" s="91"/>
      <c r="F9" s="148"/>
      <c r="H9" s="53"/>
      <c r="J9" s="52"/>
    </row>
    <row r="10" spans="1:10" ht="12.75">
      <c r="A10" s="31"/>
      <c r="B10" s="166" t="s">
        <v>359</v>
      </c>
      <c r="C10" s="165" t="s">
        <v>360</v>
      </c>
      <c r="D10" s="91"/>
      <c r="F10" s="148"/>
      <c r="H10" s="53"/>
      <c r="J10" s="52"/>
    </row>
    <row r="11" spans="1:10" ht="12.75">
      <c r="A11" s="31" t="s">
        <v>361</v>
      </c>
      <c r="B11" s="167" t="e">
        <f>+H8</f>
        <v>#N/A</v>
      </c>
      <c r="C11" s="168" t="e">
        <f>+I8</f>
        <v>#N/A</v>
      </c>
      <c r="D11" s="91"/>
      <c r="F11" s="148"/>
      <c r="H11" s="53"/>
      <c r="J11" s="52"/>
    </row>
    <row r="12" spans="1:10" ht="12.75">
      <c r="A12" s="31"/>
      <c r="B12" s="92"/>
      <c r="C12" s="100"/>
      <c r="D12" s="91"/>
      <c r="F12" s="148"/>
      <c r="H12" s="53"/>
      <c r="J12" s="52"/>
    </row>
    <row r="13" spans="1:10" ht="12.75">
      <c r="A13" s="31" t="s">
        <v>362</v>
      </c>
      <c r="B13" s="31"/>
      <c r="C13" s="99"/>
      <c r="D13" s="91"/>
      <c r="F13" s="148"/>
      <c r="H13" s="53"/>
      <c r="J13" s="52"/>
    </row>
    <row r="14" spans="1:5" ht="12.75">
      <c r="A14" s="97"/>
      <c r="B14" s="145"/>
      <c r="C14" s="146"/>
      <c r="D14" s="147"/>
      <c r="E14" s="146"/>
    </row>
    <row r="15" spans="1:5" ht="12.75">
      <c r="A15" s="169" t="s">
        <v>363</v>
      </c>
      <c r="B15" s="98" t="s">
        <v>282</v>
      </c>
      <c r="C15" s="96" t="s">
        <v>265</v>
      </c>
      <c r="D15" s="89" t="s">
        <v>359</v>
      </c>
      <c r="E15" s="96" t="s">
        <v>360</v>
      </c>
    </row>
    <row r="16" spans="1:5" ht="12.75">
      <c r="A16" s="170" t="str">
        <f>+'Supplies - Instructional'!$D$1</f>
        <v>6611.00100.2660.100.1000.0000</v>
      </c>
      <c r="B16" t="str">
        <f>+'Supplies - Instructional'!$B$3</f>
        <v>Supplies, Classroom</v>
      </c>
      <c r="D16" s="30">
        <f>+'Supplies - Instructional'!$D$4</f>
        <v>0</v>
      </c>
      <c r="E16" s="32">
        <v>0</v>
      </c>
    </row>
    <row r="17" spans="1:5" ht="12.75">
      <c r="A17" s="170" t="str">
        <f>+'Supplies - Attendance'!$D$1</f>
        <v>6611.00100.2660.100.2110.0000</v>
      </c>
      <c r="B17" t="str">
        <f>+'Supplies - Attendance'!$B$3</f>
        <v>Supplies, Attendance</v>
      </c>
      <c r="D17" s="30">
        <f>+'Supplies - Attendance'!$D$4</f>
        <v>0</v>
      </c>
      <c r="E17" s="32">
        <v>0</v>
      </c>
    </row>
    <row r="18" spans="1:5" ht="12.75">
      <c r="A18" s="170" t="str">
        <f>+'Supplies - Office'!$D$1</f>
        <v>6611.00100.2660.100.2410.0000</v>
      </c>
      <c r="B18" t="str">
        <f>+'Supplies - Office'!$B$3</f>
        <v>Supplies, Office</v>
      </c>
      <c r="D18" s="30">
        <f>+'Supplies - Office'!$D$4</f>
        <v>0</v>
      </c>
      <c r="E18" s="32">
        <v>0</v>
      </c>
    </row>
    <row r="19" spans="1:5" ht="12.75">
      <c r="A19" s="170" t="str">
        <f>+'Supplies - Custodial'!$D$1</f>
        <v>6611.00100.2660.100.2610.0000</v>
      </c>
      <c r="B19" t="str">
        <f>+'Supplies - Custodial'!$B$3</f>
        <v>Supplies, Custodial</v>
      </c>
      <c r="D19" s="30">
        <f>+'Supplies - Custodial'!$D$4</f>
        <v>0</v>
      </c>
      <c r="E19" s="32">
        <v>0</v>
      </c>
    </row>
    <row r="20" spans="1:5" ht="12.75">
      <c r="A20" s="170" t="str">
        <f>+'Srvcs - Repair &amp; Maintenance'!$D$1</f>
        <v>6430.00100.2660.100.2640.0000</v>
      </c>
      <c r="B20" t="str">
        <f>+'Srvcs - Repair &amp; Maintenance'!$B$3</f>
        <v>Services - Repair &amp; Maintenance</v>
      </c>
      <c r="D20" s="30">
        <f>+'Srvcs - Repair &amp; Maintenance'!$D$4</f>
        <v>0</v>
      </c>
      <c r="E20" s="32">
        <v>0</v>
      </c>
    </row>
    <row r="21" spans="1:5" ht="12.75">
      <c r="A21" s="170" t="str">
        <f>+'Membership Dues - Students'!$D$1</f>
        <v>6811.00100.2660.100.1000.0000</v>
      </c>
      <c r="B21" t="str">
        <f>+'Membership Dues - Students'!$B$3</f>
        <v>Misc. - Membership Dues, Students</v>
      </c>
      <c r="D21" s="30">
        <f>+'Membership Dues - Students'!$D$4</f>
        <v>0</v>
      </c>
      <c r="E21" s="32">
        <v>0</v>
      </c>
    </row>
    <row r="22" spans="1:5" ht="12.75">
      <c r="A22" s="170" t="str">
        <f>+'Membership Dues - Admin'!$D$1</f>
        <v>6811.00100.2660.100.2410.0000</v>
      </c>
      <c r="B22" t="str">
        <f>+'Membership Dues - Admin'!$B$3</f>
        <v>Misc. - Membership Dues, Admin</v>
      </c>
      <c r="D22" s="30">
        <f>+'Membership Dues - Admin'!$D$4</f>
        <v>0</v>
      </c>
      <c r="E22" s="32">
        <v>0</v>
      </c>
    </row>
    <row r="23" spans="1:5" ht="12.75">
      <c r="A23" s="170" t="str">
        <f>+'Field Trip Admissions - Student'!$D$1</f>
        <v>6894.00100.2660.100.2190.0000</v>
      </c>
      <c r="B23" t="str">
        <f>+'Field Trip Admissions - Student'!$B$3</f>
        <v>Misc. - Student Admissions</v>
      </c>
      <c r="D23" s="30">
        <f>+'Field Trip Admissions - Student'!$D$4</f>
        <v>0</v>
      </c>
      <c r="E23" s="32">
        <v>0</v>
      </c>
    </row>
    <row r="24" spans="1:5" ht="12.75">
      <c r="A24" s="170" t="str">
        <f>+'Travel - Registration'!$D$1</f>
        <v>6360.00100.2660.100.2213.0000</v>
      </c>
      <c r="B24" t="str">
        <f>+'Travel - Registration'!$B$3</f>
        <v>Travel, Registration for Staff</v>
      </c>
      <c r="D24" s="30">
        <f>+'Travel - Registration'!$D$4</f>
        <v>0</v>
      </c>
      <c r="E24" s="32">
        <v>0</v>
      </c>
    </row>
    <row r="25" spans="1:5" ht="12.75">
      <c r="A25" s="170" t="str">
        <f>+'Travel - Mileage'!$D$1</f>
        <v>6581.00100.2660.100.2410.0000</v>
      </c>
      <c r="B25" t="str">
        <f>+'Travel - Mileage'!$B$3</f>
        <v>Travel, Mileage</v>
      </c>
      <c r="D25" s="30">
        <f>+'Travel - Mileage'!$D$4</f>
        <v>0</v>
      </c>
      <c r="E25" s="32">
        <v>0</v>
      </c>
    </row>
    <row r="26" spans="1:5" ht="12.75">
      <c r="A26" s="170" t="str">
        <f>+'Travel - In State'!$D$1</f>
        <v>6582.00100.2660.100.2213.0000</v>
      </c>
      <c r="B26" t="str">
        <f>+'Travel - In State'!$B$3</f>
        <v>Travel, In State</v>
      </c>
      <c r="D26" s="30">
        <f>+'Travel - In State'!$D$4</f>
        <v>0</v>
      </c>
      <c r="E26" s="32">
        <v>0</v>
      </c>
    </row>
    <row r="27" spans="1:5" ht="12.75">
      <c r="A27" s="170" t="str">
        <f>+'Travel - Out of State'!$D$1</f>
        <v>6583.00100.2660.100.2213.0000</v>
      </c>
      <c r="B27" t="str">
        <f>+'Travel - Out of State'!$B$3</f>
        <v>Travel, Out of State</v>
      </c>
      <c r="D27" s="30">
        <f>+'Travel - Out of State'!$D$4</f>
        <v>0</v>
      </c>
      <c r="E27" s="32">
        <v>0</v>
      </c>
    </row>
    <row r="28" spans="1:5" ht="12.75">
      <c r="A28" s="170" t="str">
        <f>+'Capital - Library Materials'!$D$1</f>
        <v>6641.62500.2660.100.2220.0000</v>
      </c>
      <c r="B28" t="str">
        <f>+'Capital - Library Materials'!$B$3</f>
        <v>Soft Capital, Library Materials</v>
      </c>
      <c r="D28" s="30">
        <f>+'Capital - Library Materials'!$D$4</f>
        <v>0</v>
      </c>
      <c r="E28" s="32">
        <v>0</v>
      </c>
    </row>
    <row r="29" spans="1:5" ht="12.75">
      <c r="A29" s="170" t="str">
        <f>+'Capital - Textbooks'!$D$1</f>
        <v>6642.62500.2660.100.1000.0000</v>
      </c>
      <c r="B29" t="str">
        <f>+'Capital - Textbooks'!$B$3</f>
        <v>Soft Capital, Textbooks</v>
      </c>
      <c r="D29" s="30">
        <f>+'Capital - Textbooks'!$D$4</f>
        <v>0</v>
      </c>
      <c r="E29" s="32">
        <v>0</v>
      </c>
    </row>
    <row r="30" spans="1:5" ht="12.75">
      <c r="A30" s="170" t="str">
        <f>+'Capital - Instructional Aids'!$D$1</f>
        <v>6643.62500.2660.100.1000.0000</v>
      </c>
      <c r="B30" t="str">
        <f>+'Capital - Instructional Aids'!$B$3</f>
        <v>Soft Capital, Instructional Aids</v>
      </c>
      <c r="D30" s="30">
        <f>+'Capital - Instructional Aids'!$D$4</f>
        <v>0</v>
      </c>
      <c r="E30" s="32">
        <v>0</v>
      </c>
    </row>
    <row r="31" spans="1:5" ht="12.75">
      <c r="A31" s="170" t="str">
        <f>+'Capital - F&amp;E Classroom'!$D$1</f>
        <v>6731.62500.2660.100.1000.0000</v>
      </c>
      <c r="B31" t="str">
        <f>+'Capital - F&amp;E Classroom'!$B$3</f>
        <v>Soft Capital, Furn &amp; Equip, Classroom</v>
      </c>
      <c r="D31" s="30">
        <f>+'Capital - F&amp;E Classroom'!$D$4</f>
        <v>0</v>
      </c>
      <c r="E31" s="32">
        <v>0</v>
      </c>
    </row>
    <row r="32" spans="1:5" ht="12.75">
      <c r="A32" s="170" t="str">
        <f>+'Capital - Technology Classroom'!$D$1</f>
        <v>6737.62500.2660.100.1000.0000</v>
      </c>
      <c r="B32" t="str">
        <f>+'Capital - Technology Classroom'!$B$3</f>
        <v>Soft Capital, Technology, Classroom</v>
      </c>
      <c r="D32" s="30">
        <f>+'Capital - Technology Classroom'!$D$4</f>
        <v>0</v>
      </c>
      <c r="E32" s="32">
        <v>0</v>
      </c>
    </row>
    <row r="33" spans="1:5" ht="12.75">
      <c r="A33" s="170" t="str">
        <f>+'Capital - F&amp;E Admin'!$D$1</f>
        <v>6731.62500.2660.100.2410.0000</v>
      </c>
      <c r="B33" t="str">
        <f>+'Capital - F&amp;E Admin'!$B$3</f>
        <v>Soft Capital, Furn &amp; Equip, Admin</v>
      </c>
      <c r="D33" s="30">
        <f>+'Capital - F&amp;E Admin'!$D$4</f>
        <v>0</v>
      </c>
      <c r="E33" s="32">
        <v>0</v>
      </c>
    </row>
    <row r="34" spans="1:5" ht="12.75">
      <c r="A34" s="170" t="str">
        <f>+'Capital - Technology Admin'!$D$1</f>
        <v>6737.62500.2660.100.2410.0000</v>
      </c>
      <c r="B34" t="str">
        <f>+'Capital - Technology Admin'!$B$3</f>
        <v>Soft Capital, Technology, Admin</v>
      </c>
      <c r="D34" s="30">
        <f>+'Capital - Technology Admin'!$D$4</f>
        <v>0</v>
      </c>
      <c r="E34" s="32">
        <v>0</v>
      </c>
    </row>
    <row r="35" spans="1:5" ht="12.75">
      <c r="A35" s="170" t="str">
        <f>+'Capital - F&amp;E Sch Operations'!$D$1</f>
        <v>6731.62500.2660.100.2610.0000</v>
      </c>
      <c r="B35" t="str">
        <f>+'Capital - F&amp;E Sch Operations'!$B$3</f>
        <v>Soft Capital, Furn &amp; Equip, Operations</v>
      </c>
      <c r="D35" s="30">
        <f>+'Capital - F&amp;E Sch Operations'!$D$4</f>
        <v>0</v>
      </c>
      <c r="E35" s="32">
        <v>0</v>
      </c>
    </row>
    <row r="36" spans="2:5" ht="12.75">
      <c r="B36" s="31" t="s">
        <v>391</v>
      </c>
      <c r="D36" s="95">
        <f>SUM(D16:D35)</f>
        <v>0</v>
      </c>
      <c r="E36" s="32">
        <f>SUM(E16:E35)</f>
        <v>0</v>
      </c>
    </row>
    <row r="37" spans="1:8" ht="12.75">
      <c r="A37" s="68"/>
      <c r="B37" s="108" t="s">
        <v>364</v>
      </c>
      <c r="C37" s="109"/>
      <c r="D37" s="110" t="e">
        <f>+B11</f>
        <v>#N/A</v>
      </c>
      <c r="E37" s="111" t="e">
        <f>+C11</f>
        <v>#N/A</v>
      </c>
      <c r="H37" s="32"/>
    </row>
    <row r="38" spans="2:5" ht="12.75">
      <c r="B38" s="31" t="s">
        <v>365</v>
      </c>
      <c r="D38" s="95" t="e">
        <f>+D37-D36</f>
        <v>#N/A</v>
      </c>
      <c r="E38" s="32" t="e">
        <f>+E37-E36</f>
        <v>#N/A</v>
      </c>
    </row>
    <row r="39" ht="12.75">
      <c r="B39" s="31"/>
    </row>
    <row r="40" ht="12.75">
      <c r="A40" s="31" t="s">
        <v>366</v>
      </c>
    </row>
    <row r="41" spans="1:4" ht="12.75">
      <c r="A41" s="106" t="s">
        <v>262</v>
      </c>
      <c r="B41" s="113" t="s">
        <v>369</v>
      </c>
      <c r="C41" s="114"/>
      <c r="D41" s="107" t="s">
        <v>359</v>
      </c>
    </row>
    <row r="42" spans="1:4" ht="12.75">
      <c r="A42" s="70" t="s">
        <v>277</v>
      </c>
      <c r="B42" s="120" t="s">
        <v>370</v>
      </c>
      <c r="C42" s="115"/>
      <c r="D42" s="104">
        <v>43549</v>
      </c>
    </row>
    <row r="43" spans="1:4" ht="12.75">
      <c r="A43" s="70" t="s">
        <v>277</v>
      </c>
      <c r="B43" s="103" t="s">
        <v>392</v>
      </c>
      <c r="C43" s="116"/>
      <c r="D43" s="104">
        <v>0</v>
      </c>
    </row>
    <row r="44" spans="1:4" ht="12.75">
      <c r="A44" s="70" t="s">
        <v>277</v>
      </c>
      <c r="B44" s="103" t="s">
        <v>393</v>
      </c>
      <c r="C44" s="116"/>
      <c r="D44" s="104" t="e">
        <f>+#REF!</f>
        <v>#REF!</v>
      </c>
    </row>
    <row r="45" spans="1:4" ht="12.75">
      <c r="A45" s="70" t="s">
        <v>277</v>
      </c>
      <c r="B45" s="103" t="s">
        <v>394</v>
      </c>
      <c r="C45" s="116"/>
      <c r="D45" s="104" t="e">
        <f>+#REF!</f>
        <v>#REF!</v>
      </c>
    </row>
    <row r="46" spans="1:4" ht="12.75">
      <c r="A46" s="36" t="s">
        <v>263</v>
      </c>
      <c r="B46" s="103" t="s">
        <v>256</v>
      </c>
      <c r="C46" s="104"/>
      <c r="D46" s="104">
        <v>0</v>
      </c>
    </row>
    <row r="47" spans="1:4" ht="12.75">
      <c r="A47" s="36" t="s">
        <v>374</v>
      </c>
      <c r="B47" s="103" t="s">
        <v>257</v>
      </c>
      <c r="C47" s="104"/>
      <c r="D47" s="104">
        <v>0</v>
      </c>
    </row>
    <row r="48" spans="1:4" ht="12.75">
      <c r="A48" s="36" t="s">
        <v>264</v>
      </c>
      <c r="B48" s="103" t="s">
        <v>258</v>
      </c>
      <c r="C48" s="104"/>
      <c r="D48" s="104">
        <v>0</v>
      </c>
    </row>
    <row r="49" spans="1:4" ht="12.75">
      <c r="A49" s="36"/>
      <c r="B49" s="118" t="s">
        <v>379</v>
      </c>
      <c r="C49" s="88"/>
      <c r="D49" s="88">
        <v>0</v>
      </c>
    </row>
    <row r="50" spans="1:4" ht="12.75">
      <c r="A50" s="36"/>
      <c r="B50" s="118"/>
      <c r="C50" s="45"/>
      <c r="D50" s="45"/>
    </row>
    <row r="51" spans="1:4" ht="12.75">
      <c r="A51" s="117"/>
      <c r="B51" s="117" t="s">
        <v>367</v>
      </c>
      <c r="C51" s="119"/>
      <c r="D51" s="105" t="e">
        <f>SUM(D41:D50)</f>
        <v>#REF!</v>
      </c>
    </row>
    <row r="53" ht="12.75">
      <c r="A53" s="112" t="s">
        <v>368</v>
      </c>
    </row>
    <row r="54" spans="2:4" ht="12.75">
      <c r="B54" s="31" t="s">
        <v>371</v>
      </c>
      <c r="D54" s="67" t="e">
        <f>+D37</f>
        <v>#N/A</v>
      </c>
    </row>
    <row r="55" spans="2:4" ht="12.75">
      <c r="B55" s="31" t="s">
        <v>366</v>
      </c>
      <c r="D55" s="121" t="e">
        <f>+D51</f>
        <v>#REF!</v>
      </c>
    </row>
    <row r="56" spans="2:4" ht="12.75">
      <c r="B56" s="31" t="s">
        <v>372</v>
      </c>
      <c r="D56" s="67" t="e">
        <f>SUM(D54:D55)</f>
        <v>#N/A</v>
      </c>
    </row>
  </sheetData>
  <sheetProtection password="C92E" sheet="1" objects="1" scenarios="1"/>
  <printOptions horizontalCentered="1"/>
  <pageMargins left="0.5" right="0.25" top="0.5" bottom="0.5" header="0.5" footer="0.5"/>
  <pageSetup horizontalDpi="600" verticalDpi="600" orientation="portrait" scale="80" r:id="rId1"/>
  <rowBreaks count="1" manualBreakCount="1">
    <brk id="39" max="4" man="1"/>
  </rowBreaks>
</worksheet>
</file>

<file path=xl/worksheets/sheet10.xml><?xml version="1.0" encoding="utf-8"?>
<worksheet xmlns="http://schemas.openxmlformats.org/spreadsheetml/2006/main" xmlns:r="http://schemas.openxmlformats.org/officeDocument/2006/relationships">
  <sheetPr>
    <tabColor indexed="43"/>
  </sheetPr>
  <dimension ref="A1:E104"/>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customWidth="1"/>
    <col min="4" max="4" width="28.421875" style="0" bestFit="1" customWidth="1"/>
  </cols>
  <sheetData>
    <row r="1" spans="1:4" ht="15" customHeight="1">
      <c r="A1" s="37" t="s">
        <v>219</v>
      </c>
      <c r="B1" s="38" t="str">
        <f>Summary!A3</f>
        <v>TUCSON High School</v>
      </c>
      <c r="C1" s="39" t="s">
        <v>220</v>
      </c>
      <c r="D1" s="40" t="s">
        <v>159</v>
      </c>
    </row>
    <row r="2" spans="1:4" ht="15" customHeight="1">
      <c r="A2" s="41" t="s">
        <v>221</v>
      </c>
      <c r="B2" s="1" t="s">
        <v>222</v>
      </c>
      <c r="C2" s="5" t="s">
        <v>223</v>
      </c>
      <c r="D2" s="42"/>
    </row>
    <row r="3" spans="1:4" ht="15" customHeight="1">
      <c r="A3" s="41" t="s">
        <v>224</v>
      </c>
      <c r="B3" s="1" t="s">
        <v>291</v>
      </c>
      <c r="C3" s="5" t="s">
        <v>226</v>
      </c>
      <c r="D3" s="42"/>
    </row>
    <row r="4" spans="1:4" ht="15" customHeight="1" thickBot="1">
      <c r="A4" s="43" t="s">
        <v>388</v>
      </c>
      <c r="B4" s="209" t="e">
        <f>+D45</f>
        <v>#REF!</v>
      </c>
      <c r="C4" s="44"/>
      <c r="D4" s="210"/>
    </row>
    <row r="5" spans="3:4" ht="15" customHeight="1">
      <c r="C5" s="280" t="s">
        <v>73</v>
      </c>
      <c r="D5" t="s">
        <v>158</v>
      </c>
    </row>
    <row r="6" spans="1:4" ht="15" customHeight="1">
      <c r="A6" s="11" t="s">
        <v>234</v>
      </c>
      <c r="B6" s="94" t="s">
        <v>240</v>
      </c>
      <c r="C6" s="13" t="s">
        <v>233</v>
      </c>
      <c r="D6" s="11" t="s">
        <v>230</v>
      </c>
    </row>
    <row r="7" spans="1:4" ht="15" customHeight="1">
      <c r="A7" s="283"/>
      <c r="B7" s="11" t="s">
        <v>207</v>
      </c>
      <c r="C7" s="16">
        <v>10</v>
      </c>
      <c r="D7" s="285"/>
    </row>
    <row r="8" spans="1:4" ht="15" customHeight="1">
      <c r="A8" s="211"/>
      <c r="B8" s="201"/>
      <c r="C8" s="288"/>
      <c r="D8" s="214">
        <f aca="true" t="shared" si="0" ref="D8:D42">+$C$8*A8</f>
        <v>0</v>
      </c>
    </row>
    <row r="9" spans="1:4" ht="15" customHeight="1">
      <c r="A9" s="211"/>
      <c r="B9" s="201"/>
      <c r="C9" s="288"/>
      <c r="D9" s="214">
        <f t="shared" si="0"/>
        <v>0</v>
      </c>
    </row>
    <row r="10" spans="1:4" ht="15" customHeight="1">
      <c r="A10" s="211"/>
      <c r="B10" s="201"/>
      <c r="C10" s="288"/>
      <c r="D10" s="214">
        <f t="shared" si="0"/>
        <v>0</v>
      </c>
    </row>
    <row r="11" spans="1:4" ht="15" customHeight="1">
      <c r="A11" s="211"/>
      <c r="B11" s="201"/>
      <c r="C11" s="288"/>
      <c r="D11" s="214">
        <f t="shared" si="0"/>
        <v>0</v>
      </c>
    </row>
    <row r="12" spans="1:4" ht="15" customHeight="1">
      <c r="A12" s="211"/>
      <c r="B12" s="201"/>
      <c r="C12" s="288"/>
      <c r="D12" s="214">
        <f t="shared" si="0"/>
        <v>0</v>
      </c>
    </row>
    <row r="13" spans="1:4" ht="15" customHeight="1">
      <c r="A13" s="211"/>
      <c r="B13" s="201"/>
      <c r="C13" s="288"/>
      <c r="D13" s="214">
        <f t="shared" si="0"/>
        <v>0</v>
      </c>
    </row>
    <row r="14" spans="1:4" ht="15" customHeight="1">
      <c r="A14" s="211"/>
      <c r="B14" s="201"/>
      <c r="C14" s="288"/>
      <c r="D14" s="214">
        <f t="shared" si="0"/>
        <v>0</v>
      </c>
    </row>
    <row r="15" spans="1:4" ht="15" customHeight="1">
      <c r="A15" s="211"/>
      <c r="B15" s="201"/>
      <c r="C15" s="288"/>
      <c r="D15" s="214">
        <f t="shared" si="0"/>
        <v>0</v>
      </c>
    </row>
    <row r="16" spans="1:4" ht="15" customHeight="1">
      <c r="A16" s="211"/>
      <c r="B16" s="201"/>
      <c r="C16" s="288"/>
      <c r="D16" s="214">
        <f t="shared" si="0"/>
        <v>0</v>
      </c>
    </row>
    <row r="17" spans="1:4" ht="15" customHeight="1">
      <c r="A17" s="211"/>
      <c r="B17" s="201"/>
      <c r="C17" s="288"/>
      <c r="D17" s="214">
        <f t="shared" si="0"/>
        <v>0</v>
      </c>
    </row>
    <row r="18" spans="1:4" ht="15" customHeight="1">
      <c r="A18" s="211"/>
      <c r="B18" s="201"/>
      <c r="C18" s="288"/>
      <c r="D18" s="214">
        <f t="shared" si="0"/>
        <v>0</v>
      </c>
    </row>
    <row r="19" spans="1:4" ht="15" customHeight="1">
      <c r="A19" s="211"/>
      <c r="B19" s="201"/>
      <c r="C19" s="288"/>
      <c r="D19" s="214">
        <f t="shared" si="0"/>
        <v>0</v>
      </c>
    </row>
    <row r="20" spans="1:4" ht="15" customHeight="1">
      <c r="A20" s="211"/>
      <c r="B20" s="201"/>
      <c r="C20" s="288"/>
      <c r="D20" s="214">
        <f t="shared" si="0"/>
        <v>0</v>
      </c>
    </row>
    <row r="21" spans="1:4" ht="15" customHeight="1">
      <c r="A21" s="211"/>
      <c r="B21" s="201"/>
      <c r="C21" s="288"/>
      <c r="D21" s="214">
        <f t="shared" si="0"/>
        <v>0</v>
      </c>
    </row>
    <row r="22" spans="1:4" ht="15" customHeight="1">
      <c r="A22" s="211"/>
      <c r="B22" s="201"/>
      <c r="C22" s="288"/>
      <c r="D22" s="214">
        <f t="shared" si="0"/>
        <v>0</v>
      </c>
    </row>
    <row r="23" spans="1:4" ht="15" customHeight="1">
      <c r="A23" s="211"/>
      <c r="B23" s="201"/>
      <c r="C23" s="288"/>
      <c r="D23" s="214">
        <f t="shared" si="0"/>
        <v>0</v>
      </c>
    </row>
    <row r="24" spans="1:4" ht="15" customHeight="1">
      <c r="A24" s="211"/>
      <c r="B24" s="201"/>
      <c r="C24" s="288"/>
      <c r="D24" s="214">
        <f t="shared" si="0"/>
        <v>0</v>
      </c>
    </row>
    <row r="25" spans="1:4" ht="15" customHeight="1">
      <c r="A25" s="211"/>
      <c r="B25" s="201"/>
      <c r="C25" s="288"/>
      <c r="D25" s="214">
        <f t="shared" si="0"/>
        <v>0</v>
      </c>
    </row>
    <row r="26" spans="1:4" ht="15" customHeight="1">
      <c r="A26" s="211"/>
      <c r="B26" s="201"/>
      <c r="C26" s="288"/>
      <c r="D26" s="214">
        <f t="shared" si="0"/>
        <v>0</v>
      </c>
    </row>
    <row r="27" spans="1:4" ht="15" customHeight="1">
      <c r="A27" s="211"/>
      <c r="B27" s="201"/>
      <c r="C27" s="288"/>
      <c r="D27" s="214">
        <f t="shared" si="0"/>
        <v>0</v>
      </c>
    </row>
    <row r="28" spans="1:4" ht="15" customHeight="1">
      <c r="A28" s="211"/>
      <c r="B28" s="201"/>
      <c r="C28" s="288"/>
      <c r="D28" s="214">
        <f t="shared" si="0"/>
        <v>0</v>
      </c>
    </row>
    <row r="29" spans="1:4" ht="15" customHeight="1">
      <c r="A29" s="211"/>
      <c r="B29" s="201"/>
      <c r="C29" s="288"/>
      <c r="D29" s="214">
        <f t="shared" si="0"/>
        <v>0</v>
      </c>
    </row>
    <row r="30" spans="1:4" ht="15" customHeight="1">
      <c r="A30" s="211"/>
      <c r="B30" s="201"/>
      <c r="C30" s="288"/>
      <c r="D30" s="214">
        <f t="shared" si="0"/>
        <v>0</v>
      </c>
    </row>
    <row r="31" spans="1:4" ht="15" customHeight="1">
      <c r="A31" s="211"/>
      <c r="B31" s="201"/>
      <c r="C31" s="288"/>
      <c r="D31" s="214">
        <f t="shared" si="0"/>
        <v>0</v>
      </c>
    </row>
    <row r="32" spans="1:4" ht="15" customHeight="1">
      <c r="A32" s="211"/>
      <c r="B32" s="201"/>
      <c r="C32" s="288"/>
      <c r="D32" s="214">
        <f t="shared" si="0"/>
        <v>0</v>
      </c>
    </row>
    <row r="33" spans="1:4" ht="15" customHeight="1">
      <c r="A33" s="211"/>
      <c r="B33" s="201"/>
      <c r="C33" s="288"/>
      <c r="D33" s="214">
        <f t="shared" si="0"/>
        <v>0</v>
      </c>
    </row>
    <row r="34" spans="1:4" ht="15" customHeight="1">
      <c r="A34" s="211"/>
      <c r="B34" s="201"/>
      <c r="C34" s="288"/>
      <c r="D34" s="214">
        <f t="shared" si="0"/>
        <v>0</v>
      </c>
    </row>
    <row r="35" spans="1:4" ht="15" customHeight="1">
      <c r="A35" s="211"/>
      <c r="B35" s="201"/>
      <c r="C35" s="288"/>
      <c r="D35" s="214">
        <f t="shared" si="0"/>
        <v>0</v>
      </c>
    </row>
    <row r="36" spans="1:4" ht="15" customHeight="1">
      <c r="A36" s="211"/>
      <c r="B36" s="201"/>
      <c r="C36" s="288"/>
      <c r="D36" s="214">
        <f t="shared" si="0"/>
        <v>0</v>
      </c>
    </row>
    <row r="37" spans="1:4" ht="15" customHeight="1">
      <c r="A37" s="211"/>
      <c r="B37" s="201"/>
      <c r="C37" s="288"/>
      <c r="D37" s="214">
        <f t="shared" si="0"/>
        <v>0</v>
      </c>
    </row>
    <row r="38" spans="1:4" ht="15" customHeight="1">
      <c r="A38" s="211"/>
      <c r="B38" s="201"/>
      <c r="C38" s="288"/>
      <c r="D38" s="214">
        <f t="shared" si="0"/>
        <v>0</v>
      </c>
    </row>
    <row r="39" spans="1:4" ht="15" customHeight="1">
      <c r="A39" s="211"/>
      <c r="B39" s="201"/>
      <c r="C39" s="218"/>
      <c r="D39" s="214">
        <f t="shared" si="0"/>
        <v>0</v>
      </c>
    </row>
    <row r="40" spans="1:4" ht="15" customHeight="1">
      <c r="A40" s="211"/>
      <c r="B40" s="201"/>
      <c r="C40" s="218"/>
      <c r="D40" s="214">
        <f t="shared" si="0"/>
        <v>0</v>
      </c>
    </row>
    <row r="41" spans="1:4" ht="15" customHeight="1">
      <c r="A41" s="211"/>
      <c r="B41" s="201"/>
      <c r="C41" s="218"/>
      <c r="D41" s="214">
        <f t="shared" si="0"/>
        <v>0</v>
      </c>
    </row>
    <row r="42" spans="1:4" ht="15" customHeight="1">
      <c r="A42" s="211"/>
      <c r="B42" s="201"/>
      <c r="C42" s="218"/>
      <c r="D42" s="214">
        <f t="shared" si="0"/>
        <v>0</v>
      </c>
    </row>
    <row r="43" spans="1:5" ht="15" customHeight="1">
      <c r="A43" s="25"/>
      <c r="B43" s="74"/>
      <c r="C43" s="74" t="s">
        <v>292</v>
      </c>
      <c r="D43" s="73">
        <f>SUM(D8:D42)</f>
        <v>0</v>
      </c>
      <c r="E43" s="9"/>
    </row>
    <row r="44" spans="1:4" ht="15" customHeight="1">
      <c r="A44" s="1"/>
      <c r="B44" s="1"/>
      <c r="C44" s="8" t="str">
        <f>'Loss of Planning'!C44</f>
        <v>Benefits/Employer Related Expenses:</v>
      </c>
      <c r="D44" s="214" t="e">
        <f>+D43*ben_temp</f>
        <v>#REF!</v>
      </c>
    </row>
    <row r="45" spans="1:4" ht="15" customHeight="1">
      <c r="A45" s="24"/>
      <c r="B45" s="24"/>
      <c r="C45" s="26" t="s">
        <v>298</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spans="2:4" ht="12.75">
      <c r="B56" s="30"/>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ht="12.75">
      <c r="D88" s="215"/>
    </row>
    <row r="89" ht="12.75">
      <c r="D89" s="215"/>
    </row>
    <row r="90" ht="12.75">
      <c r="D90" s="215"/>
    </row>
    <row r="91" ht="12.75">
      <c r="D91" s="215"/>
    </row>
    <row r="92" ht="12.75">
      <c r="D92" s="215"/>
    </row>
    <row r="93" ht="12.75">
      <c r="D93" s="215"/>
    </row>
    <row r="94" ht="12.75">
      <c r="D94" s="215"/>
    </row>
    <row r="95" ht="12.75">
      <c r="D95" s="215"/>
    </row>
    <row r="96" ht="12.75">
      <c r="D96" s="215"/>
    </row>
    <row r="97" ht="12.75">
      <c r="D97" s="215"/>
    </row>
    <row r="98" ht="12.75">
      <c r="D98" s="215"/>
    </row>
    <row r="99" ht="12.75">
      <c r="D99" s="215"/>
    </row>
    <row r="101" spans="1:2" ht="12.75" hidden="1">
      <c r="A101" t="s">
        <v>276</v>
      </c>
      <c r="B101" t="e">
        <v>#REF!</v>
      </c>
    </row>
    <row r="102" spans="1:2" ht="12.75" hidden="1">
      <c r="A102" t="s">
        <v>255</v>
      </c>
      <c r="B102" s="30" t="e">
        <f>+D45</f>
        <v>#REF!</v>
      </c>
    </row>
    <row r="104" spans="1:2" ht="12.75" hidden="1">
      <c r="A104" t="s">
        <v>248</v>
      </c>
      <c r="B104" s="30" t="e">
        <f>+D45</f>
        <v>#REF!</v>
      </c>
    </row>
  </sheetData>
  <sheetProtection password="C92E" sheet="1" objects="1" scenarios="1"/>
  <printOptions horizontalCentered="1"/>
  <pageMargins left="0.5" right="0.25" top="1"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43"/>
  </sheetPr>
  <dimension ref="A1:E104"/>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customWidth="1"/>
    <col min="4" max="4" width="28.421875" style="0" bestFit="1" customWidth="1"/>
  </cols>
  <sheetData>
    <row r="1" spans="1:4" ht="15" customHeight="1">
      <c r="A1" s="37" t="s">
        <v>219</v>
      </c>
      <c r="B1" s="38" t="str">
        <f>Summary!A3</f>
        <v>TUCSON High School</v>
      </c>
      <c r="C1" s="39" t="s">
        <v>220</v>
      </c>
      <c r="D1" s="40" t="s">
        <v>157</v>
      </c>
    </row>
    <row r="2" spans="1:4" ht="15" customHeight="1">
      <c r="A2" s="41" t="s">
        <v>221</v>
      </c>
      <c r="B2" s="1" t="s">
        <v>222</v>
      </c>
      <c r="C2" s="5" t="s">
        <v>223</v>
      </c>
      <c r="D2" s="42"/>
    </row>
    <row r="3" spans="1:4" ht="15" customHeight="1">
      <c r="A3" s="41" t="s">
        <v>224</v>
      </c>
      <c r="B3" s="1" t="s">
        <v>295</v>
      </c>
      <c r="C3" s="5" t="s">
        <v>226</v>
      </c>
      <c r="D3" s="42"/>
    </row>
    <row r="4" spans="1:4" ht="15" customHeight="1" thickBot="1">
      <c r="A4" s="43" t="s">
        <v>388</v>
      </c>
      <c r="B4" s="209" t="e">
        <f>+D45</f>
        <v>#REF!</v>
      </c>
      <c r="C4" s="44"/>
      <c r="D4" s="210"/>
    </row>
    <row r="5" spans="3:4" ht="15" customHeight="1">
      <c r="C5" s="280" t="s">
        <v>73</v>
      </c>
      <c r="D5" t="s">
        <v>158</v>
      </c>
    </row>
    <row r="6" spans="1:4" ht="15" customHeight="1">
      <c r="A6" s="11" t="s">
        <v>234</v>
      </c>
      <c r="B6" s="94" t="s">
        <v>241</v>
      </c>
      <c r="C6" s="13" t="s">
        <v>233</v>
      </c>
      <c r="D6" s="11" t="s">
        <v>230</v>
      </c>
    </row>
    <row r="7" spans="1:4" ht="15" customHeight="1">
      <c r="A7" s="283"/>
      <c r="B7" s="11" t="s">
        <v>294</v>
      </c>
      <c r="C7" s="284">
        <v>25</v>
      </c>
      <c r="D7" s="285">
        <f aca="true" t="shared" si="0" ref="D7:D35">+C7*A7</f>
        <v>0</v>
      </c>
    </row>
    <row r="8" spans="1:4" ht="15" customHeight="1">
      <c r="A8" s="211"/>
      <c r="B8" s="201"/>
      <c r="C8" s="288"/>
      <c r="D8" s="214">
        <f t="shared" si="0"/>
        <v>0</v>
      </c>
    </row>
    <row r="9" spans="1:4" ht="15" customHeight="1">
      <c r="A9" s="211"/>
      <c r="B9" s="201"/>
      <c r="C9" s="288"/>
      <c r="D9" s="214">
        <f t="shared" si="0"/>
        <v>0</v>
      </c>
    </row>
    <row r="10" spans="1:4" ht="15" customHeight="1">
      <c r="A10" s="211"/>
      <c r="B10" s="201"/>
      <c r="C10" s="288"/>
      <c r="D10" s="214">
        <f t="shared" si="0"/>
        <v>0</v>
      </c>
    </row>
    <row r="11" spans="1:4" ht="15" customHeight="1">
      <c r="A11" s="211"/>
      <c r="B11" s="201"/>
      <c r="C11" s="288"/>
      <c r="D11" s="214">
        <f t="shared" si="0"/>
        <v>0</v>
      </c>
    </row>
    <row r="12" spans="1:4" ht="15" customHeight="1">
      <c r="A12" s="211"/>
      <c r="B12" s="201"/>
      <c r="C12" s="288"/>
      <c r="D12" s="214">
        <f t="shared" si="0"/>
        <v>0</v>
      </c>
    </row>
    <row r="13" spans="1:4" ht="15" customHeight="1">
      <c r="A13" s="211"/>
      <c r="B13" s="201"/>
      <c r="C13" s="288"/>
      <c r="D13" s="214">
        <f t="shared" si="0"/>
        <v>0</v>
      </c>
    </row>
    <row r="14" spans="1:4" ht="15" customHeight="1">
      <c r="A14" s="211"/>
      <c r="B14" s="201"/>
      <c r="C14" s="288"/>
      <c r="D14" s="214">
        <f t="shared" si="0"/>
        <v>0</v>
      </c>
    </row>
    <row r="15" spans="1:4" ht="15" customHeight="1">
      <c r="A15" s="211"/>
      <c r="B15" s="201"/>
      <c r="C15" s="288"/>
      <c r="D15" s="214">
        <f t="shared" si="0"/>
        <v>0</v>
      </c>
    </row>
    <row r="16" spans="1:4" ht="15" customHeight="1">
      <c r="A16" s="211"/>
      <c r="B16" s="201"/>
      <c r="C16" s="288"/>
      <c r="D16" s="214">
        <f t="shared" si="0"/>
        <v>0</v>
      </c>
    </row>
    <row r="17" spans="1:4" ht="15" customHeight="1">
      <c r="A17" s="211"/>
      <c r="B17" s="201"/>
      <c r="C17" s="288"/>
      <c r="D17" s="214">
        <f t="shared" si="0"/>
        <v>0</v>
      </c>
    </row>
    <row r="18" spans="1:4" ht="15" customHeight="1">
      <c r="A18" s="211"/>
      <c r="B18" s="201"/>
      <c r="C18" s="288"/>
      <c r="D18" s="214">
        <f t="shared" si="0"/>
        <v>0</v>
      </c>
    </row>
    <row r="19" spans="1:4" ht="15" customHeight="1">
      <c r="A19" s="211"/>
      <c r="B19" s="201"/>
      <c r="C19" s="288"/>
      <c r="D19" s="214">
        <f t="shared" si="0"/>
        <v>0</v>
      </c>
    </row>
    <row r="20" spans="1:4" ht="15" customHeight="1">
      <c r="A20" s="211"/>
      <c r="B20" s="201"/>
      <c r="C20" s="288"/>
      <c r="D20" s="214">
        <f t="shared" si="0"/>
        <v>0</v>
      </c>
    </row>
    <row r="21" spans="1:4" ht="15" customHeight="1">
      <c r="A21" s="211"/>
      <c r="B21" s="201"/>
      <c r="C21" s="288"/>
      <c r="D21" s="214">
        <f t="shared" si="0"/>
        <v>0</v>
      </c>
    </row>
    <row r="22" spans="1:4" ht="15" customHeight="1">
      <c r="A22" s="211"/>
      <c r="B22" s="201"/>
      <c r="C22" s="288"/>
      <c r="D22" s="214">
        <f t="shared" si="0"/>
        <v>0</v>
      </c>
    </row>
    <row r="23" spans="1:4" ht="15" customHeight="1">
      <c r="A23" s="211"/>
      <c r="B23" s="201"/>
      <c r="C23" s="288"/>
      <c r="D23" s="214">
        <f t="shared" si="0"/>
        <v>0</v>
      </c>
    </row>
    <row r="24" spans="1:4" ht="15" customHeight="1">
      <c r="A24" s="211"/>
      <c r="B24" s="201"/>
      <c r="C24" s="288"/>
      <c r="D24" s="214">
        <f t="shared" si="0"/>
        <v>0</v>
      </c>
    </row>
    <row r="25" spans="1:4" ht="15" customHeight="1">
      <c r="A25" s="211"/>
      <c r="B25" s="201"/>
      <c r="C25" s="288"/>
      <c r="D25" s="214">
        <f t="shared" si="0"/>
        <v>0</v>
      </c>
    </row>
    <row r="26" spans="1:4" ht="15" customHeight="1">
      <c r="A26" s="211"/>
      <c r="B26" s="201"/>
      <c r="C26" s="288"/>
      <c r="D26" s="214">
        <f t="shared" si="0"/>
        <v>0</v>
      </c>
    </row>
    <row r="27" spans="1:4" ht="15" customHeight="1">
      <c r="A27" s="211"/>
      <c r="B27" s="201"/>
      <c r="C27" s="288"/>
      <c r="D27" s="214">
        <f t="shared" si="0"/>
        <v>0</v>
      </c>
    </row>
    <row r="28" spans="1:4" ht="15" customHeight="1">
      <c r="A28" s="211"/>
      <c r="B28" s="201"/>
      <c r="C28" s="288"/>
      <c r="D28" s="214">
        <f t="shared" si="0"/>
        <v>0</v>
      </c>
    </row>
    <row r="29" spans="1:4" ht="15" customHeight="1">
      <c r="A29" s="211"/>
      <c r="B29" s="201"/>
      <c r="C29" s="288"/>
      <c r="D29" s="214">
        <f t="shared" si="0"/>
        <v>0</v>
      </c>
    </row>
    <row r="30" spans="1:4" ht="15" customHeight="1">
      <c r="A30" s="211"/>
      <c r="B30" s="201"/>
      <c r="C30" s="288"/>
      <c r="D30" s="214">
        <f t="shared" si="0"/>
        <v>0</v>
      </c>
    </row>
    <row r="31" spans="1:4" ht="15" customHeight="1">
      <c r="A31" s="211"/>
      <c r="B31" s="201"/>
      <c r="C31" s="288"/>
      <c r="D31" s="214">
        <f t="shared" si="0"/>
        <v>0</v>
      </c>
    </row>
    <row r="32" spans="1:4" ht="15" customHeight="1">
      <c r="A32" s="211"/>
      <c r="B32" s="201"/>
      <c r="C32" s="288"/>
      <c r="D32" s="214">
        <f t="shared" si="0"/>
        <v>0</v>
      </c>
    </row>
    <row r="33" spans="1:4" ht="15" customHeight="1">
      <c r="A33" s="211"/>
      <c r="B33" s="201"/>
      <c r="C33" s="288"/>
      <c r="D33" s="214">
        <f t="shared" si="0"/>
        <v>0</v>
      </c>
    </row>
    <row r="34" spans="1:4" ht="15" customHeight="1">
      <c r="A34" s="211"/>
      <c r="B34" s="201"/>
      <c r="C34" s="288"/>
      <c r="D34" s="214">
        <f t="shared" si="0"/>
        <v>0</v>
      </c>
    </row>
    <row r="35" spans="1:4" ht="15" customHeight="1">
      <c r="A35" s="211"/>
      <c r="B35" s="201"/>
      <c r="C35" s="288"/>
      <c r="D35" s="214">
        <f t="shared" si="0"/>
        <v>0</v>
      </c>
    </row>
    <row r="36" spans="1:4" ht="15" customHeight="1">
      <c r="A36" s="211"/>
      <c r="B36" s="201"/>
      <c r="C36" s="288"/>
      <c r="D36" s="214">
        <f aca="true" t="shared" si="1" ref="D36:D42">+C36*A36</f>
        <v>0</v>
      </c>
    </row>
    <row r="37" spans="1:4" ht="15" customHeight="1">
      <c r="A37" s="211"/>
      <c r="B37" s="201"/>
      <c r="C37" s="288"/>
      <c r="D37" s="214">
        <f t="shared" si="1"/>
        <v>0</v>
      </c>
    </row>
    <row r="38" spans="1:4" ht="15" customHeight="1">
      <c r="A38" s="211"/>
      <c r="B38" s="201"/>
      <c r="C38" s="288"/>
      <c r="D38" s="214">
        <f t="shared" si="1"/>
        <v>0</v>
      </c>
    </row>
    <row r="39" spans="1:4" ht="15" customHeight="1">
      <c r="A39" s="211"/>
      <c r="B39" s="201"/>
      <c r="C39" s="218"/>
      <c r="D39" s="214">
        <f t="shared" si="1"/>
        <v>0</v>
      </c>
    </row>
    <row r="40" spans="1:4" ht="15" customHeight="1">
      <c r="A40" s="211"/>
      <c r="B40" s="201"/>
      <c r="C40" s="218"/>
      <c r="D40" s="214">
        <f t="shared" si="1"/>
        <v>0</v>
      </c>
    </row>
    <row r="41" spans="1:4" ht="15" customHeight="1">
      <c r="A41" s="211"/>
      <c r="B41" s="201"/>
      <c r="C41" s="218"/>
      <c r="D41" s="214">
        <f t="shared" si="1"/>
        <v>0</v>
      </c>
    </row>
    <row r="42" spans="1:4" ht="15" customHeight="1">
      <c r="A42" s="211"/>
      <c r="B42" s="201"/>
      <c r="C42" s="218"/>
      <c r="D42" s="214">
        <f t="shared" si="1"/>
        <v>0</v>
      </c>
    </row>
    <row r="43" spans="1:5" ht="15" customHeight="1">
      <c r="A43" s="60"/>
      <c r="B43" s="26"/>
      <c r="C43" s="74" t="s">
        <v>296</v>
      </c>
      <c r="D43" s="220">
        <f>SUM(D8:D42)</f>
        <v>0</v>
      </c>
      <c r="E43" s="9"/>
    </row>
    <row r="44" spans="1:4" ht="15" customHeight="1">
      <c r="A44" s="1"/>
      <c r="B44" s="1"/>
      <c r="C44" s="8" t="str">
        <f>'Loss of Planning'!C44</f>
        <v>Benefits/Employer Related Expenses:</v>
      </c>
      <c r="D44" s="214" t="e">
        <f>+D43*ben_temp</f>
        <v>#REF!</v>
      </c>
    </row>
    <row r="45" spans="1:4" ht="15" customHeight="1">
      <c r="A45" s="20"/>
      <c r="B45" s="24"/>
      <c r="C45" s="26" t="s">
        <v>297</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spans="2:4" ht="12.75">
      <c r="B56" s="30"/>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ht="12.75">
      <c r="D88" s="215"/>
    </row>
    <row r="89" ht="12.75">
      <c r="D89" s="215"/>
    </row>
    <row r="90" ht="12.75">
      <c r="D90" s="215"/>
    </row>
    <row r="91" ht="12.75">
      <c r="D91" s="215"/>
    </row>
    <row r="92" ht="12.75">
      <c r="D92" s="215"/>
    </row>
    <row r="93" ht="12.75">
      <c r="D93" s="215"/>
    </row>
    <row r="94" ht="12.75">
      <c r="D94" s="215"/>
    </row>
    <row r="95" ht="12.75">
      <c r="D95" s="215"/>
    </row>
    <row r="96" ht="12.75">
      <c r="D96" s="215"/>
    </row>
    <row r="97" ht="12.75">
      <c r="D97" s="215"/>
    </row>
    <row r="98" ht="12.75">
      <c r="D98" s="215"/>
    </row>
    <row r="99" ht="12.75">
      <c r="D99" s="215"/>
    </row>
    <row r="101" spans="1:2" ht="12.75" hidden="1">
      <c r="A101" t="s">
        <v>276</v>
      </c>
      <c r="B101" t="e">
        <v>#REF!</v>
      </c>
    </row>
    <row r="102" spans="1:2" ht="12.75" hidden="1">
      <c r="A102" t="s">
        <v>255</v>
      </c>
      <c r="B102" s="30" t="e">
        <f>+D45</f>
        <v>#REF!</v>
      </c>
    </row>
    <row r="104" spans="1:2" ht="12.75" hidden="1">
      <c r="A104" t="s">
        <v>248</v>
      </c>
      <c r="B104" s="30" t="e">
        <f>+D45</f>
        <v>#REF!</v>
      </c>
    </row>
  </sheetData>
  <sheetProtection password="C92E" sheet="1" objects="1" scenarios="1"/>
  <printOptions horizontalCentered="1"/>
  <pageMargins left="0.5" right="0.25" top="1" bottom="0.5"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indexed="43"/>
  </sheetPr>
  <dimension ref="A1:D105"/>
  <sheetViews>
    <sheetView zoomScaleSheetLayoutView="100"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155</v>
      </c>
    </row>
    <row r="2" spans="1:4" ht="12.75">
      <c r="A2" s="41" t="s">
        <v>221</v>
      </c>
      <c r="B2" s="1" t="s">
        <v>222</v>
      </c>
      <c r="C2" s="5" t="s">
        <v>223</v>
      </c>
      <c r="D2" s="42"/>
    </row>
    <row r="3" spans="1:4" ht="12.75">
      <c r="A3" s="41" t="s">
        <v>224</v>
      </c>
      <c r="B3" s="1" t="s">
        <v>299</v>
      </c>
      <c r="C3" s="5" t="s">
        <v>226</v>
      </c>
      <c r="D3" s="42"/>
    </row>
    <row r="4" spans="1:4" ht="13.5" thickBot="1">
      <c r="A4" s="43" t="s">
        <v>388</v>
      </c>
      <c r="B4" s="209" t="e">
        <f>+D45</f>
        <v>#REF!</v>
      </c>
      <c r="C4" s="44"/>
      <c r="D4" s="210"/>
    </row>
    <row r="5" spans="3:4" ht="12.75">
      <c r="C5" s="280" t="s">
        <v>73</v>
      </c>
      <c r="D5" t="s">
        <v>156</v>
      </c>
    </row>
    <row r="6" spans="1:4" ht="12.75">
      <c r="A6" s="11" t="s">
        <v>234</v>
      </c>
      <c r="B6" s="94" t="s">
        <v>300</v>
      </c>
      <c r="C6" s="18" t="s">
        <v>233</v>
      </c>
      <c r="D6" s="11" t="s">
        <v>230</v>
      </c>
    </row>
    <row r="7" spans="1:4" ht="12.75">
      <c r="A7" s="283"/>
      <c r="B7" s="11" t="s">
        <v>352</v>
      </c>
      <c r="C7" s="284"/>
      <c r="D7" s="284"/>
    </row>
    <row r="8" spans="1:4" ht="12.75">
      <c r="A8" s="211"/>
      <c r="B8" s="201"/>
      <c r="C8" s="212"/>
      <c r="D8" s="218">
        <f aca="true" t="shared" si="0" ref="D8:D42">+C8*A8</f>
        <v>0</v>
      </c>
    </row>
    <row r="9" spans="1:4" ht="12.75">
      <c r="A9" s="211"/>
      <c r="B9" s="201"/>
      <c r="C9" s="212"/>
      <c r="D9" s="218">
        <f t="shared" si="0"/>
        <v>0</v>
      </c>
    </row>
    <row r="10" spans="1:4" ht="12.75">
      <c r="A10" s="211"/>
      <c r="B10" s="201"/>
      <c r="C10" s="212"/>
      <c r="D10" s="218">
        <f t="shared" si="0"/>
        <v>0</v>
      </c>
    </row>
    <row r="11" spans="1:4" ht="12.75">
      <c r="A11" s="211"/>
      <c r="B11" s="201"/>
      <c r="C11" s="212"/>
      <c r="D11" s="218">
        <f t="shared" si="0"/>
        <v>0</v>
      </c>
    </row>
    <row r="12" spans="1:4" ht="12.75">
      <c r="A12" s="211"/>
      <c r="B12" s="201"/>
      <c r="C12" s="212"/>
      <c r="D12" s="218">
        <f t="shared" si="0"/>
        <v>0</v>
      </c>
    </row>
    <row r="13" spans="1:4" ht="12.75">
      <c r="A13" s="211"/>
      <c r="B13" s="201"/>
      <c r="C13" s="212"/>
      <c r="D13" s="218">
        <f t="shared" si="0"/>
        <v>0</v>
      </c>
    </row>
    <row r="14" spans="1:4" ht="12.75">
      <c r="A14" s="211"/>
      <c r="B14" s="201"/>
      <c r="C14" s="212"/>
      <c r="D14" s="218">
        <f t="shared" si="0"/>
        <v>0</v>
      </c>
    </row>
    <row r="15" spans="1:4" ht="12.75">
      <c r="A15" s="211"/>
      <c r="B15" s="201"/>
      <c r="C15" s="212"/>
      <c r="D15" s="218">
        <f t="shared" si="0"/>
        <v>0</v>
      </c>
    </row>
    <row r="16" spans="1:4" ht="12.75">
      <c r="A16" s="211"/>
      <c r="B16" s="201"/>
      <c r="C16" s="212"/>
      <c r="D16" s="218">
        <f t="shared" si="0"/>
        <v>0</v>
      </c>
    </row>
    <row r="17" spans="1:4" ht="12.75">
      <c r="A17" s="211"/>
      <c r="B17" s="201"/>
      <c r="C17" s="212"/>
      <c r="D17" s="218">
        <f t="shared" si="0"/>
        <v>0</v>
      </c>
    </row>
    <row r="18" spans="1:4" ht="12.75">
      <c r="A18" s="211"/>
      <c r="B18" s="201"/>
      <c r="C18" s="212"/>
      <c r="D18" s="218">
        <f t="shared" si="0"/>
        <v>0</v>
      </c>
    </row>
    <row r="19" spans="1:4" ht="12.75">
      <c r="A19" s="211"/>
      <c r="B19" s="201"/>
      <c r="C19" s="212"/>
      <c r="D19" s="218">
        <f t="shared" si="0"/>
        <v>0</v>
      </c>
    </row>
    <row r="20" spans="1:4" ht="12.75">
      <c r="A20" s="211"/>
      <c r="B20" s="201"/>
      <c r="C20" s="212"/>
      <c r="D20" s="218">
        <f t="shared" si="0"/>
        <v>0</v>
      </c>
    </row>
    <row r="21" spans="1:4" ht="12.75">
      <c r="A21" s="211"/>
      <c r="B21" s="201"/>
      <c r="C21" s="212"/>
      <c r="D21" s="218">
        <f t="shared" si="0"/>
        <v>0</v>
      </c>
    </row>
    <row r="22" spans="1:4" ht="12.75">
      <c r="A22" s="211"/>
      <c r="B22" s="201"/>
      <c r="C22" s="212"/>
      <c r="D22" s="218">
        <f t="shared" si="0"/>
        <v>0</v>
      </c>
    </row>
    <row r="23" spans="1:4" ht="12.75">
      <c r="A23" s="211"/>
      <c r="B23" s="201"/>
      <c r="C23" s="212"/>
      <c r="D23" s="218">
        <f t="shared" si="0"/>
        <v>0</v>
      </c>
    </row>
    <row r="24" spans="1:4" ht="12.75">
      <c r="A24" s="211"/>
      <c r="B24" s="201"/>
      <c r="C24" s="212"/>
      <c r="D24" s="218">
        <f t="shared" si="0"/>
        <v>0</v>
      </c>
    </row>
    <row r="25" spans="1:4" ht="12.75">
      <c r="A25" s="211"/>
      <c r="B25" s="201"/>
      <c r="C25" s="212"/>
      <c r="D25" s="218">
        <f t="shared" si="0"/>
        <v>0</v>
      </c>
    </row>
    <row r="26" spans="1:4" ht="12.75">
      <c r="A26" s="211"/>
      <c r="B26" s="201"/>
      <c r="C26" s="212"/>
      <c r="D26" s="218">
        <f t="shared" si="0"/>
        <v>0</v>
      </c>
    </row>
    <row r="27" spans="1:4" ht="12.75">
      <c r="A27" s="211"/>
      <c r="B27" s="201"/>
      <c r="C27" s="212"/>
      <c r="D27" s="218">
        <f t="shared" si="0"/>
        <v>0</v>
      </c>
    </row>
    <row r="28" spans="1:4" ht="12.75">
      <c r="A28" s="211"/>
      <c r="B28" s="201"/>
      <c r="C28" s="212"/>
      <c r="D28" s="218">
        <f t="shared" si="0"/>
        <v>0</v>
      </c>
    </row>
    <row r="29" spans="1:4" ht="12.75">
      <c r="A29" s="211"/>
      <c r="B29" s="201"/>
      <c r="C29" s="212"/>
      <c r="D29" s="218">
        <f t="shared" si="0"/>
        <v>0</v>
      </c>
    </row>
    <row r="30" spans="1:4" ht="12.75">
      <c r="A30" s="211"/>
      <c r="B30" s="201"/>
      <c r="C30" s="212"/>
      <c r="D30" s="218">
        <f t="shared" si="0"/>
        <v>0</v>
      </c>
    </row>
    <row r="31" spans="1:4" ht="12.75">
      <c r="A31" s="211"/>
      <c r="B31" s="201"/>
      <c r="C31" s="212"/>
      <c r="D31" s="218">
        <f t="shared" si="0"/>
        <v>0</v>
      </c>
    </row>
    <row r="32" spans="1:4" ht="12.75">
      <c r="A32" s="211"/>
      <c r="B32" s="201"/>
      <c r="C32" s="212"/>
      <c r="D32" s="218">
        <f t="shared" si="0"/>
        <v>0</v>
      </c>
    </row>
    <row r="33" spans="1:4" ht="12.75">
      <c r="A33" s="211"/>
      <c r="B33" s="201"/>
      <c r="C33" s="212"/>
      <c r="D33" s="218">
        <f t="shared" si="0"/>
        <v>0</v>
      </c>
    </row>
    <row r="34" spans="1:4" ht="12.75">
      <c r="A34" s="211"/>
      <c r="B34" s="201"/>
      <c r="C34" s="212"/>
      <c r="D34" s="218">
        <f t="shared" si="0"/>
        <v>0</v>
      </c>
    </row>
    <row r="35" spans="1:4" ht="12.75">
      <c r="A35" s="211"/>
      <c r="B35" s="201"/>
      <c r="C35" s="212"/>
      <c r="D35" s="218">
        <f t="shared" si="0"/>
        <v>0</v>
      </c>
    </row>
    <row r="36" spans="1:4" ht="12.75">
      <c r="A36" s="211"/>
      <c r="B36" s="201"/>
      <c r="C36" s="212"/>
      <c r="D36" s="218">
        <f t="shared" si="0"/>
        <v>0</v>
      </c>
    </row>
    <row r="37" spans="1:4" ht="12.75">
      <c r="A37" s="211"/>
      <c r="B37" s="201"/>
      <c r="C37" s="212"/>
      <c r="D37" s="218">
        <f t="shared" si="0"/>
        <v>0</v>
      </c>
    </row>
    <row r="38" spans="1:4" ht="12.75">
      <c r="A38" s="211"/>
      <c r="B38" s="201"/>
      <c r="C38" s="212"/>
      <c r="D38" s="218">
        <f t="shared" si="0"/>
        <v>0</v>
      </c>
    </row>
    <row r="39" spans="1:4" ht="12.75">
      <c r="A39" s="211"/>
      <c r="B39" s="201"/>
      <c r="C39" s="212"/>
      <c r="D39" s="218">
        <f t="shared" si="0"/>
        <v>0</v>
      </c>
    </row>
    <row r="40" spans="1:4" ht="12.75">
      <c r="A40" s="211"/>
      <c r="B40" s="201"/>
      <c r="C40" s="212"/>
      <c r="D40" s="218">
        <f t="shared" si="0"/>
        <v>0</v>
      </c>
    </row>
    <row r="41" spans="1:4" ht="12.75">
      <c r="A41" s="211"/>
      <c r="B41" s="201"/>
      <c r="C41" s="212"/>
      <c r="D41" s="218">
        <f t="shared" si="0"/>
        <v>0</v>
      </c>
    </row>
    <row r="42" spans="1:4" ht="13.5" thickBot="1">
      <c r="A42" s="211"/>
      <c r="B42" s="201"/>
      <c r="C42" s="212"/>
      <c r="D42" s="218">
        <f t="shared" si="0"/>
        <v>0</v>
      </c>
    </row>
    <row r="43" spans="1:4" ht="12.75">
      <c r="A43" s="289"/>
      <c r="B43" s="57"/>
      <c r="C43" s="290" t="s">
        <v>322</v>
      </c>
      <c r="D43" s="291">
        <f>SUM(D8:D42)</f>
        <v>0</v>
      </c>
    </row>
    <row r="44" spans="1:4" ht="12.75">
      <c r="A44" s="1"/>
      <c r="B44" s="1"/>
      <c r="C44" s="8" t="str">
        <f>'Loss of Planning'!C44</f>
        <v>Benefits/Employer Related Expenses:</v>
      </c>
      <c r="D44" s="218" t="e">
        <f>+D43*ben_temp</f>
        <v>#REF!</v>
      </c>
    </row>
    <row r="45" spans="1:4" ht="12.75">
      <c r="A45" s="24"/>
      <c r="B45" s="24"/>
      <c r="C45" s="26" t="s">
        <v>301</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spans="1:4" ht="12.75" hidden="1">
      <c r="A88" t="s">
        <v>276</v>
      </c>
      <c r="B88" t="e">
        <v>#REF!</v>
      </c>
      <c r="D88" s="215"/>
    </row>
    <row r="89" spans="1:2" ht="12.75" hidden="1">
      <c r="A89" t="s">
        <v>248</v>
      </c>
      <c r="B89" s="30" t="e">
        <f>+#REF!</f>
        <v>#REF!</v>
      </c>
    </row>
    <row r="90" ht="12.75">
      <c r="D90" s="215"/>
    </row>
    <row r="91" ht="12.75">
      <c r="D91" s="215"/>
    </row>
    <row r="92" ht="12.75">
      <c r="D92" s="215"/>
    </row>
    <row r="93" ht="12.75">
      <c r="D93" s="215"/>
    </row>
    <row r="94" ht="12.75">
      <c r="D94" s="215"/>
    </row>
    <row r="95" ht="12.75">
      <c r="D95" s="215"/>
    </row>
    <row r="105" spans="1:2" ht="12.75" hidden="1">
      <c r="A105" t="s">
        <v>255</v>
      </c>
      <c r="B105" s="30" t="e">
        <f>+#REF!</f>
        <v>#REF!</v>
      </c>
    </row>
  </sheetData>
  <sheetProtection password="C92E" sheet="1" objects="1" scenarios="1"/>
  <printOptions horizontalCentered="1"/>
  <pageMargins left="0.5" right="0.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indexed="43"/>
  </sheetPr>
  <dimension ref="A1:D105"/>
  <sheetViews>
    <sheetView zoomScaleSheetLayoutView="100"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153</v>
      </c>
    </row>
    <row r="2" spans="1:4" ht="12.75">
      <c r="A2" s="41" t="s">
        <v>221</v>
      </c>
      <c r="B2" s="1" t="s">
        <v>222</v>
      </c>
      <c r="C2" s="5" t="s">
        <v>223</v>
      </c>
      <c r="D2" s="42"/>
    </row>
    <row r="3" spans="1:4" ht="12.75">
      <c r="A3" s="41" t="s">
        <v>224</v>
      </c>
      <c r="B3" s="1" t="s">
        <v>376</v>
      </c>
      <c r="C3" s="5" t="s">
        <v>226</v>
      </c>
      <c r="D3" s="42"/>
    </row>
    <row r="4" spans="1:4" ht="13.5" thickBot="1">
      <c r="A4" s="43" t="s">
        <v>388</v>
      </c>
      <c r="B4" s="209" t="e">
        <f>+D45</f>
        <v>#REF!</v>
      </c>
      <c r="C4" s="44"/>
      <c r="D4" s="210"/>
    </row>
    <row r="5" spans="3:4" ht="12.75">
      <c r="C5" s="280" t="s">
        <v>73</v>
      </c>
      <c r="D5" t="s">
        <v>154</v>
      </c>
    </row>
    <row r="6" spans="1:4" ht="12.75">
      <c r="A6" s="11" t="s">
        <v>234</v>
      </c>
      <c r="B6" s="94" t="s">
        <v>300</v>
      </c>
      <c r="C6" s="18" t="s">
        <v>233</v>
      </c>
      <c r="D6" s="11" t="s">
        <v>230</v>
      </c>
    </row>
    <row r="7" spans="1:4" ht="12.75">
      <c r="A7" s="283"/>
      <c r="B7" s="11" t="s">
        <v>208</v>
      </c>
      <c r="C7" s="284"/>
      <c r="D7" s="284"/>
    </row>
    <row r="8" spans="1:4" ht="12.75">
      <c r="A8" s="211"/>
      <c r="B8" s="201"/>
      <c r="C8" s="212"/>
      <c r="D8" s="218">
        <f aca="true" t="shared" si="0" ref="D8:D42">+C8*A8</f>
        <v>0</v>
      </c>
    </row>
    <row r="9" spans="1:4" ht="12.75">
      <c r="A9" s="211"/>
      <c r="B9" s="201"/>
      <c r="C9" s="212"/>
      <c r="D9" s="218">
        <f t="shared" si="0"/>
        <v>0</v>
      </c>
    </row>
    <row r="10" spans="1:4" ht="12.75">
      <c r="A10" s="211"/>
      <c r="B10" s="201"/>
      <c r="C10" s="212"/>
      <c r="D10" s="218">
        <f t="shared" si="0"/>
        <v>0</v>
      </c>
    </row>
    <row r="11" spans="1:4" ht="12.75">
      <c r="A11" s="211"/>
      <c r="B11" s="201"/>
      <c r="C11" s="212"/>
      <c r="D11" s="218">
        <f t="shared" si="0"/>
        <v>0</v>
      </c>
    </row>
    <row r="12" spans="1:4" ht="12.75">
      <c r="A12" s="211"/>
      <c r="B12" s="201"/>
      <c r="C12" s="212"/>
      <c r="D12" s="218">
        <f t="shared" si="0"/>
        <v>0</v>
      </c>
    </row>
    <row r="13" spans="1:4" ht="12.75">
      <c r="A13" s="211"/>
      <c r="B13" s="201"/>
      <c r="C13" s="212"/>
      <c r="D13" s="218">
        <f t="shared" si="0"/>
        <v>0</v>
      </c>
    </row>
    <row r="14" spans="1:4" ht="12.75">
      <c r="A14" s="211"/>
      <c r="B14" s="201"/>
      <c r="C14" s="212"/>
      <c r="D14" s="218">
        <f t="shared" si="0"/>
        <v>0</v>
      </c>
    </row>
    <row r="15" spans="1:4" ht="12.75">
      <c r="A15" s="211"/>
      <c r="B15" s="201"/>
      <c r="C15" s="212"/>
      <c r="D15" s="218">
        <f t="shared" si="0"/>
        <v>0</v>
      </c>
    </row>
    <row r="16" spans="1:4" ht="12.75">
      <c r="A16" s="211"/>
      <c r="B16" s="201"/>
      <c r="C16" s="212"/>
      <c r="D16" s="218">
        <f t="shared" si="0"/>
        <v>0</v>
      </c>
    </row>
    <row r="17" spans="1:4" ht="12.75">
      <c r="A17" s="211"/>
      <c r="B17" s="201"/>
      <c r="C17" s="212"/>
      <c r="D17" s="218">
        <f t="shared" si="0"/>
        <v>0</v>
      </c>
    </row>
    <row r="18" spans="1:4" ht="12.75">
      <c r="A18" s="211"/>
      <c r="B18" s="201"/>
      <c r="C18" s="212"/>
      <c r="D18" s="218">
        <f t="shared" si="0"/>
        <v>0</v>
      </c>
    </row>
    <row r="19" spans="1:4" ht="12.75">
      <c r="A19" s="211"/>
      <c r="B19" s="201"/>
      <c r="C19" s="212"/>
      <c r="D19" s="218">
        <f t="shared" si="0"/>
        <v>0</v>
      </c>
    </row>
    <row r="20" spans="1:4" ht="12.75">
      <c r="A20" s="211"/>
      <c r="B20" s="201"/>
      <c r="C20" s="212"/>
      <c r="D20" s="218">
        <f t="shared" si="0"/>
        <v>0</v>
      </c>
    </row>
    <row r="21" spans="1:4" ht="12.75">
      <c r="A21" s="211"/>
      <c r="B21" s="201"/>
      <c r="C21" s="212"/>
      <c r="D21" s="218">
        <f t="shared" si="0"/>
        <v>0</v>
      </c>
    </row>
    <row r="22" spans="1:4" ht="12.75">
      <c r="A22" s="211"/>
      <c r="B22" s="201"/>
      <c r="C22" s="212"/>
      <c r="D22" s="218">
        <f t="shared" si="0"/>
        <v>0</v>
      </c>
    </row>
    <row r="23" spans="1:4" ht="12.75">
      <c r="A23" s="211"/>
      <c r="B23" s="201"/>
      <c r="C23" s="212"/>
      <c r="D23" s="218">
        <f t="shared" si="0"/>
        <v>0</v>
      </c>
    </row>
    <row r="24" spans="1:4" ht="12.75">
      <c r="A24" s="211"/>
      <c r="B24" s="201"/>
      <c r="C24" s="212"/>
      <c r="D24" s="218">
        <f t="shared" si="0"/>
        <v>0</v>
      </c>
    </row>
    <row r="25" spans="1:4" ht="12.75">
      <c r="A25" s="211"/>
      <c r="B25" s="201"/>
      <c r="C25" s="212"/>
      <c r="D25" s="218">
        <f t="shared" si="0"/>
        <v>0</v>
      </c>
    </row>
    <row r="26" spans="1:4" ht="12.75">
      <c r="A26" s="211"/>
      <c r="B26" s="201"/>
      <c r="C26" s="212"/>
      <c r="D26" s="218">
        <f t="shared" si="0"/>
        <v>0</v>
      </c>
    </row>
    <row r="27" spans="1:4" ht="12.75">
      <c r="A27" s="211"/>
      <c r="B27" s="201"/>
      <c r="C27" s="212"/>
      <c r="D27" s="218">
        <f t="shared" si="0"/>
        <v>0</v>
      </c>
    </row>
    <row r="28" spans="1:4" ht="12.75">
      <c r="A28" s="211"/>
      <c r="B28" s="201"/>
      <c r="C28" s="212"/>
      <c r="D28" s="218">
        <f t="shared" si="0"/>
        <v>0</v>
      </c>
    </row>
    <row r="29" spans="1:4" ht="12.75">
      <c r="A29" s="211"/>
      <c r="B29" s="201"/>
      <c r="C29" s="212"/>
      <c r="D29" s="218">
        <f t="shared" si="0"/>
        <v>0</v>
      </c>
    </row>
    <row r="30" spans="1:4" ht="12.75">
      <c r="A30" s="211"/>
      <c r="B30" s="201"/>
      <c r="C30" s="212"/>
      <c r="D30" s="218">
        <f t="shared" si="0"/>
        <v>0</v>
      </c>
    </row>
    <row r="31" spans="1:4" ht="12.75">
      <c r="A31" s="211"/>
      <c r="B31" s="201"/>
      <c r="C31" s="212"/>
      <c r="D31" s="218">
        <f t="shared" si="0"/>
        <v>0</v>
      </c>
    </row>
    <row r="32" spans="1:4" ht="12.75">
      <c r="A32" s="211"/>
      <c r="B32" s="201"/>
      <c r="C32" s="212"/>
      <c r="D32" s="218">
        <f t="shared" si="0"/>
        <v>0</v>
      </c>
    </row>
    <row r="33" spans="1:4" ht="12.75">
      <c r="A33" s="211"/>
      <c r="B33" s="201"/>
      <c r="C33" s="212"/>
      <c r="D33" s="218">
        <f t="shared" si="0"/>
        <v>0</v>
      </c>
    </row>
    <row r="34" spans="1:4" ht="12.75">
      <c r="A34" s="211"/>
      <c r="B34" s="201"/>
      <c r="C34" s="212"/>
      <c r="D34" s="218">
        <f t="shared" si="0"/>
        <v>0</v>
      </c>
    </row>
    <row r="35" spans="1:4" ht="12.75">
      <c r="A35" s="211"/>
      <c r="B35" s="201"/>
      <c r="C35" s="212"/>
      <c r="D35" s="218">
        <f t="shared" si="0"/>
        <v>0</v>
      </c>
    </row>
    <row r="36" spans="1:4" ht="12.75">
      <c r="A36" s="211"/>
      <c r="B36" s="201"/>
      <c r="C36" s="212"/>
      <c r="D36" s="218">
        <f t="shared" si="0"/>
        <v>0</v>
      </c>
    </row>
    <row r="37" spans="1:4" ht="12.75">
      <c r="A37" s="211"/>
      <c r="B37" s="201"/>
      <c r="C37" s="212"/>
      <c r="D37" s="218">
        <f t="shared" si="0"/>
        <v>0</v>
      </c>
    </row>
    <row r="38" spans="1:4" ht="12.75">
      <c r="A38" s="211"/>
      <c r="B38" s="201"/>
      <c r="C38" s="212"/>
      <c r="D38" s="218">
        <f t="shared" si="0"/>
        <v>0</v>
      </c>
    </row>
    <row r="39" spans="1:4" ht="12.75">
      <c r="A39" s="211"/>
      <c r="B39" s="201"/>
      <c r="C39" s="212"/>
      <c r="D39" s="218">
        <f t="shared" si="0"/>
        <v>0</v>
      </c>
    </row>
    <row r="40" spans="1:4" ht="12.75">
      <c r="A40" s="211"/>
      <c r="B40" s="201"/>
      <c r="C40" s="212"/>
      <c r="D40" s="218">
        <f t="shared" si="0"/>
        <v>0</v>
      </c>
    </row>
    <row r="41" spans="1:4" ht="12.75">
      <c r="A41" s="211"/>
      <c r="B41" s="201"/>
      <c r="C41" s="212"/>
      <c r="D41" s="218">
        <f t="shared" si="0"/>
        <v>0</v>
      </c>
    </row>
    <row r="42" spans="1:4" ht="13.5" thickBot="1">
      <c r="A42" s="211"/>
      <c r="B42" s="201"/>
      <c r="C42" s="212"/>
      <c r="D42" s="218">
        <f t="shared" si="0"/>
        <v>0</v>
      </c>
    </row>
    <row r="43" spans="1:4" ht="12.75">
      <c r="A43" s="289"/>
      <c r="B43" s="57"/>
      <c r="C43" s="290" t="s">
        <v>209</v>
      </c>
      <c r="D43" s="291">
        <f>SUM(D8:D42)</f>
        <v>0</v>
      </c>
    </row>
    <row r="44" spans="1:4" ht="12.75">
      <c r="A44" s="1"/>
      <c r="B44" s="1"/>
      <c r="C44" s="8" t="str">
        <f>'Loss of Planning'!C44</f>
        <v>Benefits/Employer Related Expenses:</v>
      </c>
      <c r="D44" s="218" t="e">
        <f>+D43*ben_temp</f>
        <v>#REF!</v>
      </c>
    </row>
    <row r="45" spans="1:4" ht="12.75">
      <c r="A45" s="77"/>
      <c r="B45" s="24"/>
      <c r="C45" s="26" t="s">
        <v>210</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spans="1:4" ht="12.75" hidden="1">
      <c r="A88" t="s">
        <v>276</v>
      </c>
      <c r="B88" t="e">
        <v>#REF!</v>
      </c>
      <c r="D88" s="215"/>
    </row>
    <row r="89" spans="1:2" ht="12.75" hidden="1">
      <c r="A89" t="s">
        <v>248</v>
      </c>
      <c r="B89" s="30" t="e">
        <f>+#REF!</f>
        <v>#REF!</v>
      </c>
    </row>
    <row r="90" ht="12.75">
      <c r="D90" s="215"/>
    </row>
    <row r="91" ht="12.75">
      <c r="D91" s="215"/>
    </row>
    <row r="92" ht="12.75">
      <c r="D92" s="215"/>
    </row>
    <row r="93" ht="12.75">
      <c r="D93" s="215"/>
    </row>
    <row r="94" ht="12.75">
      <c r="D94" s="215"/>
    </row>
    <row r="95" ht="12.75">
      <c r="D95" s="215"/>
    </row>
    <row r="105" spans="1:2" ht="12.75" hidden="1">
      <c r="A105" t="s">
        <v>255</v>
      </c>
      <c r="B105" s="30" t="e">
        <f>+#REF!</f>
        <v>#REF!</v>
      </c>
    </row>
  </sheetData>
  <sheetProtection password="C92E" sheet="1" objects="1" scenarios="1"/>
  <printOptions horizontalCentered="1"/>
  <pageMargins left="0.5" right="0.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indexed="43"/>
  </sheetPr>
  <dimension ref="A1:D60"/>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151</v>
      </c>
    </row>
    <row r="2" spans="1:4" ht="12.75">
      <c r="A2" s="41" t="s">
        <v>221</v>
      </c>
      <c r="B2" s="1" t="s">
        <v>222</v>
      </c>
      <c r="C2" s="5" t="s">
        <v>223</v>
      </c>
      <c r="D2" s="42"/>
    </row>
    <row r="3" spans="1:4" ht="12.75">
      <c r="A3" s="41" t="s">
        <v>224</v>
      </c>
      <c r="B3" s="1" t="s">
        <v>302</v>
      </c>
      <c r="C3" s="5" t="s">
        <v>226</v>
      </c>
      <c r="D3" s="42"/>
    </row>
    <row r="4" spans="1:4" ht="13.5" thickBot="1">
      <c r="A4" s="43" t="s">
        <v>388</v>
      </c>
      <c r="B4" s="209" t="e">
        <f>+D45</f>
        <v>#REF!</v>
      </c>
      <c r="C4" s="44"/>
      <c r="D4" s="210"/>
    </row>
    <row r="5" spans="3:4" ht="12.75">
      <c r="C5" s="280" t="s">
        <v>73</v>
      </c>
      <c r="D5" t="s">
        <v>152</v>
      </c>
    </row>
    <row r="6" spans="1:4" ht="12.75">
      <c r="A6" s="11" t="s">
        <v>234</v>
      </c>
      <c r="B6" s="94" t="s">
        <v>300</v>
      </c>
      <c r="C6" s="18" t="s">
        <v>233</v>
      </c>
      <c r="D6" s="11" t="s">
        <v>230</v>
      </c>
    </row>
    <row r="7" spans="1:4" ht="12.75">
      <c r="A7" s="283"/>
      <c r="B7" s="11"/>
      <c r="C7" s="284"/>
      <c r="D7" s="284"/>
    </row>
    <row r="8" spans="1:4" ht="12.75">
      <c r="A8" s="211"/>
      <c r="B8" s="201"/>
      <c r="C8" s="212"/>
      <c r="D8" s="218">
        <f aca="true" t="shared" si="0" ref="D8:D42">+C8*A8</f>
        <v>0</v>
      </c>
    </row>
    <row r="9" spans="1:4" ht="12.75">
      <c r="A9" s="211"/>
      <c r="B9" s="201"/>
      <c r="C9" s="212"/>
      <c r="D9" s="218">
        <f t="shared" si="0"/>
        <v>0</v>
      </c>
    </row>
    <row r="10" spans="1:4" ht="12.75">
      <c r="A10" s="211"/>
      <c r="B10" s="201"/>
      <c r="C10" s="212"/>
      <c r="D10" s="218">
        <f t="shared" si="0"/>
        <v>0</v>
      </c>
    </row>
    <row r="11" spans="1:4" ht="12.75">
      <c r="A11" s="211"/>
      <c r="B11" s="201"/>
      <c r="C11" s="212"/>
      <c r="D11" s="218">
        <f t="shared" si="0"/>
        <v>0</v>
      </c>
    </row>
    <row r="12" spans="1:4" ht="12.75">
      <c r="A12" s="211"/>
      <c r="B12" s="201"/>
      <c r="C12" s="212"/>
      <c r="D12" s="218">
        <f t="shared" si="0"/>
        <v>0</v>
      </c>
    </row>
    <row r="13" spans="1:4" ht="12.75">
      <c r="A13" s="211"/>
      <c r="B13" s="201"/>
      <c r="C13" s="212"/>
      <c r="D13" s="218">
        <f t="shared" si="0"/>
        <v>0</v>
      </c>
    </row>
    <row r="14" spans="1:4" ht="12.75">
      <c r="A14" s="211"/>
      <c r="B14" s="201"/>
      <c r="C14" s="212"/>
      <c r="D14" s="218">
        <f t="shared" si="0"/>
        <v>0</v>
      </c>
    </row>
    <row r="15" spans="1:4" ht="12.75">
      <c r="A15" s="211"/>
      <c r="B15" s="201"/>
      <c r="C15" s="212"/>
      <c r="D15" s="218">
        <f t="shared" si="0"/>
        <v>0</v>
      </c>
    </row>
    <row r="16" spans="1:4" ht="12.75">
      <c r="A16" s="211"/>
      <c r="B16" s="201"/>
      <c r="C16" s="212"/>
      <c r="D16" s="218">
        <f t="shared" si="0"/>
        <v>0</v>
      </c>
    </row>
    <row r="17" spans="1:4" ht="12.75">
      <c r="A17" s="211"/>
      <c r="B17" s="201"/>
      <c r="C17" s="212"/>
      <c r="D17" s="218">
        <f t="shared" si="0"/>
        <v>0</v>
      </c>
    </row>
    <row r="18" spans="1:4" ht="12.75">
      <c r="A18" s="211"/>
      <c r="B18" s="201"/>
      <c r="C18" s="212"/>
      <c r="D18" s="218">
        <f t="shared" si="0"/>
        <v>0</v>
      </c>
    </row>
    <row r="19" spans="1:4" ht="12.75">
      <c r="A19" s="211"/>
      <c r="B19" s="201"/>
      <c r="C19" s="212"/>
      <c r="D19" s="218">
        <f t="shared" si="0"/>
        <v>0</v>
      </c>
    </row>
    <row r="20" spans="1:4" ht="12.75">
      <c r="A20" s="211"/>
      <c r="B20" s="201"/>
      <c r="C20" s="212"/>
      <c r="D20" s="218">
        <f t="shared" si="0"/>
        <v>0</v>
      </c>
    </row>
    <row r="21" spans="1:4" ht="12.75">
      <c r="A21" s="211"/>
      <c r="B21" s="201"/>
      <c r="C21" s="212"/>
      <c r="D21" s="218">
        <f t="shared" si="0"/>
        <v>0</v>
      </c>
    </row>
    <row r="22" spans="1:4" ht="12.75">
      <c r="A22" s="211"/>
      <c r="B22" s="201"/>
      <c r="C22" s="212"/>
      <c r="D22" s="218">
        <f t="shared" si="0"/>
        <v>0</v>
      </c>
    </row>
    <row r="23" spans="1:4" ht="12.75">
      <c r="A23" s="211"/>
      <c r="B23" s="201"/>
      <c r="C23" s="212"/>
      <c r="D23" s="218">
        <f t="shared" si="0"/>
        <v>0</v>
      </c>
    </row>
    <row r="24" spans="1:4" ht="12.75">
      <c r="A24" s="211"/>
      <c r="B24" s="201"/>
      <c r="C24" s="212"/>
      <c r="D24" s="218">
        <f t="shared" si="0"/>
        <v>0</v>
      </c>
    </row>
    <row r="25" spans="1:4" ht="12.75">
      <c r="A25" s="211"/>
      <c r="B25" s="201"/>
      <c r="C25" s="212"/>
      <c r="D25" s="218">
        <f t="shared" si="0"/>
        <v>0</v>
      </c>
    </row>
    <row r="26" spans="1:4" ht="12.75">
      <c r="A26" s="211"/>
      <c r="B26" s="201"/>
      <c r="C26" s="212"/>
      <c r="D26" s="218">
        <f t="shared" si="0"/>
        <v>0</v>
      </c>
    </row>
    <row r="27" spans="1:4" ht="12.75">
      <c r="A27" s="211"/>
      <c r="B27" s="201"/>
      <c r="C27" s="212"/>
      <c r="D27" s="218">
        <f t="shared" si="0"/>
        <v>0</v>
      </c>
    </row>
    <row r="28" spans="1:4" ht="12.75">
      <c r="A28" s="211"/>
      <c r="B28" s="201"/>
      <c r="C28" s="212"/>
      <c r="D28" s="218">
        <f t="shared" si="0"/>
        <v>0</v>
      </c>
    </row>
    <row r="29" spans="1:4" ht="12.75">
      <c r="A29" s="211"/>
      <c r="B29" s="201"/>
      <c r="C29" s="212"/>
      <c r="D29" s="218">
        <f t="shared" si="0"/>
        <v>0</v>
      </c>
    </row>
    <row r="30" spans="1:4" ht="12.75">
      <c r="A30" s="211"/>
      <c r="B30" s="201"/>
      <c r="C30" s="212"/>
      <c r="D30" s="218">
        <f t="shared" si="0"/>
        <v>0</v>
      </c>
    </row>
    <row r="31" spans="1:4" ht="12.75">
      <c r="A31" s="211"/>
      <c r="B31" s="201"/>
      <c r="C31" s="212"/>
      <c r="D31" s="218">
        <f t="shared" si="0"/>
        <v>0</v>
      </c>
    </row>
    <row r="32" spans="1:4" ht="12.75">
      <c r="A32" s="211"/>
      <c r="B32" s="201"/>
      <c r="C32" s="212"/>
      <c r="D32" s="218">
        <f t="shared" si="0"/>
        <v>0</v>
      </c>
    </row>
    <row r="33" spans="1:4" ht="12.75">
      <c r="A33" s="211"/>
      <c r="B33" s="201"/>
      <c r="C33" s="212"/>
      <c r="D33" s="218">
        <f t="shared" si="0"/>
        <v>0</v>
      </c>
    </row>
    <row r="34" spans="1:4" ht="12.75">
      <c r="A34" s="211"/>
      <c r="B34" s="201"/>
      <c r="C34" s="212"/>
      <c r="D34" s="218">
        <f t="shared" si="0"/>
        <v>0</v>
      </c>
    </row>
    <row r="35" spans="1:4" ht="12.75">
      <c r="A35" s="211"/>
      <c r="B35" s="201"/>
      <c r="C35" s="212"/>
      <c r="D35" s="218">
        <f t="shared" si="0"/>
        <v>0</v>
      </c>
    </row>
    <row r="36" spans="1:4" ht="12.75">
      <c r="A36" s="211"/>
      <c r="B36" s="201"/>
      <c r="C36" s="212"/>
      <c r="D36" s="218">
        <f t="shared" si="0"/>
        <v>0</v>
      </c>
    </row>
    <row r="37" spans="1:4" ht="12.75">
      <c r="A37" s="211"/>
      <c r="B37" s="201"/>
      <c r="C37" s="212"/>
      <c r="D37" s="218">
        <f t="shared" si="0"/>
        <v>0</v>
      </c>
    </row>
    <row r="38" spans="1:4" ht="12.75">
      <c r="A38" s="211"/>
      <c r="B38" s="201"/>
      <c r="C38" s="212"/>
      <c r="D38" s="218">
        <f t="shared" si="0"/>
        <v>0</v>
      </c>
    </row>
    <row r="39" spans="1:4" ht="12.75">
      <c r="A39" s="211"/>
      <c r="B39" s="201"/>
      <c r="C39" s="212"/>
      <c r="D39" s="218">
        <f t="shared" si="0"/>
        <v>0</v>
      </c>
    </row>
    <row r="40" spans="1:4" ht="12.75">
      <c r="A40" s="211"/>
      <c r="B40" s="201"/>
      <c r="C40" s="212"/>
      <c r="D40" s="218">
        <f t="shared" si="0"/>
        <v>0</v>
      </c>
    </row>
    <row r="41" spans="1:4" ht="12.75">
      <c r="A41" s="211"/>
      <c r="B41" s="201"/>
      <c r="C41" s="212"/>
      <c r="D41" s="218">
        <f t="shared" si="0"/>
        <v>0</v>
      </c>
    </row>
    <row r="42" spans="1:4" ht="13.5" thickBot="1">
      <c r="A42" s="211"/>
      <c r="B42" s="201"/>
      <c r="C42" s="212"/>
      <c r="D42" s="218">
        <f t="shared" si="0"/>
        <v>0</v>
      </c>
    </row>
    <row r="43" spans="1:4" ht="12.75">
      <c r="A43" s="289"/>
      <c r="B43" s="57"/>
      <c r="C43" s="290" t="s">
        <v>303</v>
      </c>
      <c r="D43" s="291">
        <f>SUM(D8:D42)</f>
        <v>0</v>
      </c>
    </row>
    <row r="44" spans="1:4" ht="12.75">
      <c r="A44" s="1"/>
      <c r="B44" s="1"/>
      <c r="C44" s="8" t="str">
        <f>'Loss of Planning'!C44</f>
        <v>Benefits/Employer Related Expenses:</v>
      </c>
      <c r="D44" s="218" t="e">
        <f>+D43*ben_temp</f>
        <v>#REF!</v>
      </c>
    </row>
    <row r="45" spans="1:4" ht="12.75">
      <c r="A45" s="24"/>
      <c r="B45" s="24"/>
      <c r="C45" s="26" t="s">
        <v>354</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60" spans="1:2" ht="12.75" hidden="1">
      <c r="A60" t="s">
        <v>255</v>
      </c>
      <c r="B60" s="30" t="e">
        <f>+#REF!</f>
        <v>#REF!</v>
      </c>
    </row>
  </sheetData>
  <sheetProtection password="C92E" sheet="1" objects="1" scenarios="1"/>
  <printOptions horizontalCentered="1"/>
  <pageMargins left="0.5" right="0.2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indexed="43"/>
  </sheetPr>
  <dimension ref="A1:D60"/>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149</v>
      </c>
    </row>
    <row r="2" spans="1:4" ht="12.75">
      <c r="A2" s="41" t="s">
        <v>221</v>
      </c>
      <c r="B2" s="1" t="s">
        <v>222</v>
      </c>
      <c r="C2" s="5" t="s">
        <v>223</v>
      </c>
      <c r="D2" s="42"/>
    </row>
    <row r="3" spans="1:4" ht="12.75">
      <c r="A3" s="41" t="s">
        <v>224</v>
      </c>
      <c r="B3" s="1" t="s">
        <v>304</v>
      </c>
      <c r="C3" s="5" t="s">
        <v>226</v>
      </c>
      <c r="D3" s="42"/>
    </row>
    <row r="4" spans="1:4" ht="13.5" thickBot="1">
      <c r="A4" s="43" t="s">
        <v>388</v>
      </c>
      <c r="B4" s="209" t="e">
        <f>+D45</f>
        <v>#REF!</v>
      </c>
      <c r="C4" s="44"/>
      <c r="D4" s="210"/>
    </row>
    <row r="5" spans="3:4" ht="12.75">
      <c r="C5" s="280" t="s">
        <v>73</v>
      </c>
      <c r="D5" t="s">
        <v>150</v>
      </c>
    </row>
    <row r="6" spans="1:4" ht="12.75">
      <c r="A6" s="11" t="s">
        <v>234</v>
      </c>
      <c r="B6" s="94" t="s">
        <v>300</v>
      </c>
      <c r="C6" s="18" t="s">
        <v>213</v>
      </c>
      <c r="D6" s="125" t="s">
        <v>212</v>
      </c>
    </row>
    <row r="7" spans="1:4" ht="12.75">
      <c r="A7" s="283"/>
      <c r="B7" s="11"/>
      <c r="C7" s="207" t="s">
        <v>267</v>
      </c>
      <c r="D7" s="284"/>
    </row>
    <row r="8" spans="1:4" ht="12.75">
      <c r="A8" s="211"/>
      <c r="B8" s="201"/>
      <c r="C8" s="212"/>
      <c r="D8" s="218">
        <f aca="true" t="shared" si="0" ref="D8:D42">SUM(C8*A8)*1.5</f>
        <v>0</v>
      </c>
    </row>
    <row r="9" spans="1:4" ht="12.75">
      <c r="A9" s="211"/>
      <c r="B9" s="201"/>
      <c r="C9" s="212"/>
      <c r="D9" s="218">
        <f t="shared" si="0"/>
        <v>0</v>
      </c>
    </row>
    <row r="10" spans="1:4" ht="12.75">
      <c r="A10" s="211"/>
      <c r="B10" s="201"/>
      <c r="C10" s="212"/>
      <c r="D10" s="218">
        <f t="shared" si="0"/>
        <v>0</v>
      </c>
    </row>
    <row r="11" spans="1:4" ht="12.75">
      <c r="A11" s="211"/>
      <c r="B11" s="201"/>
      <c r="C11" s="212"/>
      <c r="D11" s="218">
        <f t="shared" si="0"/>
        <v>0</v>
      </c>
    </row>
    <row r="12" spans="1:4" ht="12.75">
      <c r="A12" s="211"/>
      <c r="B12" s="201"/>
      <c r="C12" s="212"/>
      <c r="D12" s="218">
        <f t="shared" si="0"/>
        <v>0</v>
      </c>
    </row>
    <row r="13" spans="1:4" ht="12.75">
      <c r="A13" s="211"/>
      <c r="B13" s="201"/>
      <c r="C13" s="212"/>
      <c r="D13" s="218">
        <f t="shared" si="0"/>
        <v>0</v>
      </c>
    </row>
    <row r="14" spans="1:4" ht="12.75">
      <c r="A14" s="211"/>
      <c r="B14" s="201"/>
      <c r="C14" s="212"/>
      <c r="D14" s="218">
        <f t="shared" si="0"/>
        <v>0</v>
      </c>
    </row>
    <row r="15" spans="1:4" ht="12.75">
      <c r="A15" s="211"/>
      <c r="B15" s="201"/>
      <c r="C15" s="212"/>
      <c r="D15" s="218">
        <f t="shared" si="0"/>
        <v>0</v>
      </c>
    </row>
    <row r="16" spans="1:4" ht="12.75">
      <c r="A16" s="211"/>
      <c r="B16" s="201"/>
      <c r="C16" s="212"/>
      <c r="D16" s="218">
        <f t="shared" si="0"/>
        <v>0</v>
      </c>
    </row>
    <row r="17" spans="1:4" ht="12.75">
      <c r="A17" s="211"/>
      <c r="B17" s="201"/>
      <c r="C17" s="212"/>
      <c r="D17" s="218">
        <f t="shared" si="0"/>
        <v>0</v>
      </c>
    </row>
    <row r="18" spans="1:4" ht="12.75">
      <c r="A18" s="211"/>
      <c r="B18" s="201"/>
      <c r="C18" s="212"/>
      <c r="D18" s="218">
        <f t="shared" si="0"/>
        <v>0</v>
      </c>
    </row>
    <row r="19" spans="1:4" ht="12.75">
      <c r="A19" s="211"/>
      <c r="B19" s="201"/>
      <c r="C19" s="212"/>
      <c r="D19" s="218">
        <f t="shared" si="0"/>
        <v>0</v>
      </c>
    </row>
    <row r="20" spans="1:4" ht="12.75">
      <c r="A20" s="211"/>
      <c r="B20" s="201"/>
      <c r="C20" s="212"/>
      <c r="D20" s="218">
        <f t="shared" si="0"/>
        <v>0</v>
      </c>
    </row>
    <row r="21" spans="1:4" ht="12.75">
      <c r="A21" s="211"/>
      <c r="B21" s="201"/>
      <c r="C21" s="212"/>
      <c r="D21" s="218">
        <f t="shared" si="0"/>
        <v>0</v>
      </c>
    </row>
    <row r="22" spans="1:4" ht="12.75">
      <c r="A22" s="211"/>
      <c r="B22" s="201"/>
      <c r="C22" s="212"/>
      <c r="D22" s="218">
        <f t="shared" si="0"/>
        <v>0</v>
      </c>
    </row>
    <row r="23" spans="1:4" ht="12.75">
      <c r="A23" s="211"/>
      <c r="B23" s="201"/>
      <c r="C23" s="212"/>
      <c r="D23" s="218">
        <f t="shared" si="0"/>
        <v>0</v>
      </c>
    </row>
    <row r="24" spans="1:4" ht="12.75">
      <c r="A24" s="211"/>
      <c r="B24" s="201"/>
      <c r="C24" s="212"/>
      <c r="D24" s="218">
        <f t="shared" si="0"/>
        <v>0</v>
      </c>
    </row>
    <row r="25" spans="1:4" ht="12.75">
      <c r="A25" s="211"/>
      <c r="B25" s="201"/>
      <c r="C25" s="212"/>
      <c r="D25" s="218">
        <f t="shared" si="0"/>
        <v>0</v>
      </c>
    </row>
    <row r="26" spans="1:4" ht="12.75">
      <c r="A26" s="211"/>
      <c r="B26" s="201"/>
      <c r="C26" s="212"/>
      <c r="D26" s="218">
        <f t="shared" si="0"/>
        <v>0</v>
      </c>
    </row>
    <row r="27" spans="1:4" ht="12.75">
      <c r="A27" s="211"/>
      <c r="B27" s="201"/>
      <c r="C27" s="212"/>
      <c r="D27" s="218">
        <f t="shared" si="0"/>
        <v>0</v>
      </c>
    </row>
    <row r="28" spans="1:4" ht="12.75">
      <c r="A28" s="211"/>
      <c r="B28" s="201"/>
      <c r="C28" s="212"/>
      <c r="D28" s="218">
        <f t="shared" si="0"/>
        <v>0</v>
      </c>
    </row>
    <row r="29" spans="1:4" ht="12.75">
      <c r="A29" s="211"/>
      <c r="B29" s="201"/>
      <c r="C29" s="212"/>
      <c r="D29" s="218">
        <f t="shared" si="0"/>
        <v>0</v>
      </c>
    </row>
    <row r="30" spans="1:4" ht="12.75">
      <c r="A30" s="211"/>
      <c r="B30" s="201"/>
      <c r="C30" s="212"/>
      <c r="D30" s="218">
        <f t="shared" si="0"/>
        <v>0</v>
      </c>
    </row>
    <row r="31" spans="1:4" ht="12.75">
      <c r="A31" s="211"/>
      <c r="B31" s="201"/>
      <c r="C31" s="212"/>
      <c r="D31" s="218">
        <f t="shared" si="0"/>
        <v>0</v>
      </c>
    </row>
    <row r="32" spans="1:4" ht="12.75">
      <c r="A32" s="211"/>
      <c r="B32" s="201"/>
      <c r="C32" s="212"/>
      <c r="D32" s="218">
        <f t="shared" si="0"/>
        <v>0</v>
      </c>
    </row>
    <row r="33" spans="1:4" ht="12.75">
      <c r="A33" s="211"/>
      <c r="B33" s="201"/>
      <c r="C33" s="212"/>
      <c r="D33" s="218">
        <f t="shared" si="0"/>
        <v>0</v>
      </c>
    </row>
    <row r="34" spans="1:4" ht="12.75">
      <c r="A34" s="211"/>
      <c r="B34" s="201"/>
      <c r="C34" s="212"/>
      <c r="D34" s="218">
        <f t="shared" si="0"/>
        <v>0</v>
      </c>
    </row>
    <row r="35" spans="1:4" ht="12.75">
      <c r="A35" s="211"/>
      <c r="B35" s="201"/>
      <c r="C35" s="212"/>
      <c r="D35" s="218">
        <f t="shared" si="0"/>
        <v>0</v>
      </c>
    </row>
    <row r="36" spans="1:4" ht="12.75">
      <c r="A36" s="211"/>
      <c r="B36" s="201"/>
      <c r="C36" s="212"/>
      <c r="D36" s="218">
        <f t="shared" si="0"/>
        <v>0</v>
      </c>
    </row>
    <row r="37" spans="1:4" ht="12.75">
      <c r="A37" s="211"/>
      <c r="B37" s="201"/>
      <c r="C37" s="212"/>
      <c r="D37" s="218">
        <f t="shared" si="0"/>
        <v>0</v>
      </c>
    </row>
    <row r="38" spans="1:4" ht="12.75">
      <c r="A38" s="211"/>
      <c r="B38" s="201"/>
      <c r="C38" s="212"/>
      <c r="D38" s="218">
        <f t="shared" si="0"/>
        <v>0</v>
      </c>
    </row>
    <row r="39" spans="1:4" ht="12.75">
      <c r="A39" s="211"/>
      <c r="B39" s="201"/>
      <c r="C39" s="212"/>
      <c r="D39" s="218">
        <f t="shared" si="0"/>
        <v>0</v>
      </c>
    </row>
    <row r="40" spans="1:4" ht="12.75">
      <c r="A40" s="211"/>
      <c r="B40" s="201"/>
      <c r="C40" s="212"/>
      <c r="D40" s="218">
        <f t="shared" si="0"/>
        <v>0</v>
      </c>
    </row>
    <row r="41" spans="1:4" ht="12.75">
      <c r="A41" s="211"/>
      <c r="B41" s="201"/>
      <c r="C41" s="212"/>
      <c r="D41" s="218">
        <f t="shared" si="0"/>
        <v>0</v>
      </c>
    </row>
    <row r="42" spans="1:4" ht="13.5" thickBot="1">
      <c r="A42" s="211"/>
      <c r="B42" s="201"/>
      <c r="C42" s="212"/>
      <c r="D42" s="218">
        <f t="shared" si="0"/>
        <v>0</v>
      </c>
    </row>
    <row r="43" spans="1:4" ht="12.75">
      <c r="A43" s="289"/>
      <c r="B43" s="57"/>
      <c r="C43" s="290" t="s">
        <v>305</v>
      </c>
      <c r="D43" s="291">
        <f>SUM(D8:D42)</f>
        <v>0</v>
      </c>
    </row>
    <row r="44" spans="1:4" ht="12.75">
      <c r="A44" s="1"/>
      <c r="B44" s="1"/>
      <c r="C44" s="8" t="str">
        <f>'Loss of Planning'!C44</f>
        <v>Benefits/Employer Related Expenses:</v>
      </c>
      <c r="D44" s="218" t="e">
        <f>+D43*ben_temp</f>
        <v>#REF!</v>
      </c>
    </row>
    <row r="45" spans="1:4" ht="12.75">
      <c r="A45" s="24"/>
      <c r="B45" s="24"/>
      <c r="C45" s="26" t="s">
        <v>355</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60" spans="1:2" ht="12.75" hidden="1">
      <c r="A60" t="s">
        <v>255</v>
      </c>
      <c r="B60" s="30" t="e">
        <f>+#REF!</f>
        <v>#REF!</v>
      </c>
    </row>
  </sheetData>
  <sheetProtection password="C92E" sheet="1" objects="1" scenarios="1"/>
  <printOptions horizontalCentered="1"/>
  <pageMargins left="0.5" right="0.2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43"/>
  </sheetPr>
  <dimension ref="A1:D60"/>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147</v>
      </c>
    </row>
    <row r="2" spans="1:4" ht="12.75">
      <c r="A2" s="41" t="s">
        <v>221</v>
      </c>
      <c r="B2" s="1" t="s">
        <v>222</v>
      </c>
      <c r="C2" s="5" t="s">
        <v>223</v>
      </c>
      <c r="D2" s="42"/>
    </row>
    <row r="3" spans="1:4" ht="12.75">
      <c r="A3" s="41" t="s">
        <v>224</v>
      </c>
      <c r="B3" s="1" t="s">
        <v>306</v>
      </c>
      <c r="C3" s="5" t="s">
        <v>226</v>
      </c>
      <c r="D3" s="42"/>
    </row>
    <row r="4" spans="1:4" ht="13.5" thickBot="1">
      <c r="A4" s="43" t="s">
        <v>388</v>
      </c>
      <c r="B4" s="209" t="e">
        <f>+D45</f>
        <v>#REF!</v>
      </c>
      <c r="C4" s="44"/>
      <c r="D4" s="210"/>
    </row>
    <row r="5" spans="3:4" ht="12.75">
      <c r="C5" s="280" t="s">
        <v>73</v>
      </c>
      <c r="D5" t="s">
        <v>148</v>
      </c>
    </row>
    <row r="6" spans="1:4" ht="12.75">
      <c r="A6" s="11" t="s">
        <v>234</v>
      </c>
      <c r="B6" s="94" t="s">
        <v>300</v>
      </c>
      <c r="C6" s="18" t="s">
        <v>213</v>
      </c>
      <c r="D6" s="125" t="s">
        <v>211</v>
      </c>
    </row>
    <row r="7" spans="1:4" ht="12.75">
      <c r="A7" s="283"/>
      <c r="B7" s="11"/>
      <c r="C7" s="207" t="s">
        <v>267</v>
      </c>
      <c r="D7" s="284"/>
    </row>
    <row r="8" spans="1:4" ht="12.75">
      <c r="A8" s="211"/>
      <c r="B8" s="201"/>
      <c r="C8" s="212"/>
      <c r="D8" s="218">
        <f aca="true" t="shared" si="0" ref="D8:D42">SUM(+C8*A8)*1.5</f>
        <v>0</v>
      </c>
    </row>
    <row r="9" spans="1:4" ht="12.75">
      <c r="A9" s="211"/>
      <c r="B9" s="201"/>
      <c r="C9" s="212"/>
      <c r="D9" s="218">
        <f t="shared" si="0"/>
        <v>0</v>
      </c>
    </row>
    <row r="10" spans="1:4" ht="12.75">
      <c r="A10" s="211"/>
      <c r="B10" s="201"/>
      <c r="C10" s="212"/>
      <c r="D10" s="218">
        <f t="shared" si="0"/>
        <v>0</v>
      </c>
    </row>
    <row r="11" spans="1:4" ht="12.75">
      <c r="A11" s="211"/>
      <c r="B11" s="201"/>
      <c r="C11" s="212"/>
      <c r="D11" s="218">
        <f t="shared" si="0"/>
        <v>0</v>
      </c>
    </row>
    <row r="12" spans="1:4" ht="12.75">
      <c r="A12" s="211"/>
      <c r="B12" s="201"/>
      <c r="C12" s="212"/>
      <c r="D12" s="218">
        <f t="shared" si="0"/>
        <v>0</v>
      </c>
    </row>
    <row r="13" spans="1:4" ht="12.75">
      <c r="A13" s="211"/>
      <c r="B13" s="201"/>
      <c r="C13" s="212"/>
      <c r="D13" s="218">
        <f t="shared" si="0"/>
        <v>0</v>
      </c>
    </row>
    <row r="14" spans="1:4" ht="12.75">
      <c r="A14" s="211"/>
      <c r="B14" s="201"/>
      <c r="C14" s="212"/>
      <c r="D14" s="218">
        <f t="shared" si="0"/>
        <v>0</v>
      </c>
    </row>
    <row r="15" spans="1:4" ht="12.75">
      <c r="A15" s="211"/>
      <c r="B15" s="201"/>
      <c r="C15" s="212"/>
      <c r="D15" s="218">
        <f t="shared" si="0"/>
        <v>0</v>
      </c>
    </row>
    <row r="16" spans="1:4" ht="12.75">
      <c r="A16" s="211"/>
      <c r="B16" s="201"/>
      <c r="C16" s="212"/>
      <c r="D16" s="218">
        <f t="shared" si="0"/>
        <v>0</v>
      </c>
    </row>
    <row r="17" spans="1:4" ht="12.75">
      <c r="A17" s="211"/>
      <c r="B17" s="201"/>
      <c r="C17" s="212"/>
      <c r="D17" s="218">
        <f t="shared" si="0"/>
        <v>0</v>
      </c>
    </row>
    <row r="18" spans="1:4" ht="12.75">
      <c r="A18" s="211"/>
      <c r="B18" s="201"/>
      <c r="C18" s="212"/>
      <c r="D18" s="218">
        <f t="shared" si="0"/>
        <v>0</v>
      </c>
    </row>
    <row r="19" spans="1:4" ht="12.75">
      <c r="A19" s="211"/>
      <c r="B19" s="201"/>
      <c r="C19" s="212"/>
      <c r="D19" s="218">
        <f t="shared" si="0"/>
        <v>0</v>
      </c>
    </row>
    <row r="20" spans="1:4" ht="12.75">
      <c r="A20" s="211"/>
      <c r="B20" s="201"/>
      <c r="C20" s="212"/>
      <c r="D20" s="218">
        <f t="shared" si="0"/>
        <v>0</v>
      </c>
    </row>
    <row r="21" spans="1:4" ht="12.75">
      <c r="A21" s="211"/>
      <c r="B21" s="201"/>
      <c r="C21" s="212"/>
      <c r="D21" s="218">
        <f t="shared" si="0"/>
        <v>0</v>
      </c>
    </row>
    <row r="22" spans="1:4" ht="12.75">
      <c r="A22" s="211"/>
      <c r="B22" s="201"/>
      <c r="C22" s="212"/>
      <c r="D22" s="218">
        <f t="shared" si="0"/>
        <v>0</v>
      </c>
    </row>
    <row r="23" spans="1:4" ht="12.75">
      <c r="A23" s="211"/>
      <c r="B23" s="201"/>
      <c r="C23" s="212"/>
      <c r="D23" s="218">
        <f t="shared" si="0"/>
        <v>0</v>
      </c>
    </row>
    <row r="24" spans="1:4" ht="12.75">
      <c r="A24" s="211"/>
      <c r="B24" s="201"/>
      <c r="C24" s="212"/>
      <c r="D24" s="218">
        <f t="shared" si="0"/>
        <v>0</v>
      </c>
    </row>
    <row r="25" spans="1:4" ht="12.75">
      <c r="A25" s="211"/>
      <c r="B25" s="201"/>
      <c r="C25" s="212"/>
      <c r="D25" s="218">
        <f t="shared" si="0"/>
        <v>0</v>
      </c>
    </row>
    <row r="26" spans="1:4" ht="12.75">
      <c r="A26" s="211"/>
      <c r="B26" s="201"/>
      <c r="C26" s="212"/>
      <c r="D26" s="218">
        <f t="shared" si="0"/>
        <v>0</v>
      </c>
    </row>
    <row r="27" spans="1:4" ht="12.75">
      <c r="A27" s="211"/>
      <c r="B27" s="201"/>
      <c r="C27" s="212"/>
      <c r="D27" s="218">
        <f t="shared" si="0"/>
        <v>0</v>
      </c>
    </row>
    <row r="28" spans="1:4" ht="12.75">
      <c r="A28" s="211"/>
      <c r="B28" s="201"/>
      <c r="C28" s="212"/>
      <c r="D28" s="218">
        <f t="shared" si="0"/>
        <v>0</v>
      </c>
    </row>
    <row r="29" spans="1:4" ht="12.75">
      <c r="A29" s="211"/>
      <c r="B29" s="201"/>
      <c r="C29" s="212"/>
      <c r="D29" s="218">
        <f t="shared" si="0"/>
        <v>0</v>
      </c>
    </row>
    <row r="30" spans="1:4" ht="12.75">
      <c r="A30" s="211"/>
      <c r="B30" s="201"/>
      <c r="C30" s="212"/>
      <c r="D30" s="218">
        <f t="shared" si="0"/>
        <v>0</v>
      </c>
    </row>
    <row r="31" spans="1:4" ht="12.75">
      <c r="A31" s="211"/>
      <c r="B31" s="201"/>
      <c r="C31" s="212"/>
      <c r="D31" s="218">
        <f t="shared" si="0"/>
        <v>0</v>
      </c>
    </row>
    <row r="32" spans="1:4" ht="12.75">
      <c r="A32" s="211"/>
      <c r="B32" s="201"/>
      <c r="C32" s="212"/>
      <c r="D32" s="218">
        <f t="shared" si="0"/>
        <v>0</v>
      </c>
    </row>
    <row r="33" spans="1:4" ht="12.75">
      <c r="A33" s="211"/>
      <c r="B33" s="201"/>
      <c r="C33" s="212"/>
      <c r="D33" s="218">
        <f t="shared" si="0"/>
        <v>0</v>
      </c>
    </row>
    <row r="34" spans="1:4" ht="12.75">
      <c r="A34" s="211"/>
      <c r="B34" s="201"/>
      <c r="C34" s="212"/>
      <c r="D34" s="218">
        <f t="shared" si="0"/>
        <v>0</v>
      </c>
    </row>
    <row r="35" spans="1:4" ht="12.75">
      <c r="A35" s="211"/>
      <c r="B35" s="201"/>
      <c r="C35" s="212"/>
      <c r="D35" s="218">
        <f t="shared" si="0"/>
        <v>0</v>
      </c>
    </row>
    <row r="36" spans="1:4" ht="12.75">
      <c r="A36" s="211"/>
      <c r="B36" s="201"/>
      <c r="C36" s="212"/>
      <c r="D36" s="218">
        <f t="shared" si="0"/>
        <v>0</v>
      </c>
    </row>
    <row r="37" spans="1:4" ht="12.75">
      <c r="A37" s="211"/>
      <c r="B37" s="201"/>
      <c r="C37" s="212"/>
      <c r="D37" s="218">
        <f t="shared" si="0"/>
        <v>0</v>
      </c>
    </row>
    <row r="38" spans="1:4" ht="12.75">
      <c r="A38" s="211"/>
      <c r="B38" s="201"/>
      <c r="C38" s="212"/>
      <c r="D38" s="218">
        <f t="shared" si="0"/>
        <v>0</v>
      </c>
    </row>
    <row r="39" spans="1:4" ht="12.75">
      <c r="A39" s="211"/>
      <c r="B39" s="201"/>
      <c r="C39" s="212"/>
      <c r="D39" s="218">
        <f t="shared" si="0"/>
        <v>0</v>
      </c>
    </row>
    <row r="40" spans="1:4" ht="12.75">
      <c r="A40" s="211"/>
      <c r="B40" s="201"/>
      <c r="C40" s="212"/>
      <c r="D40" s="218">
        <f t="shared" si="0"/>
        <v>0</v>
      </c>
    </row>
    <row r="41" spans="1:4" ht="12.75">
      <c r="A41" s="211"/>
      <c r="B41" s="201"/>
      <c r="C41" s="212"/>
      <c r="D41" s="218">
        <f t="shared" si="0"/>
        <v>0</v>
      </c>
    </row>
    <row r="42" spans="1:4" ht="13.5" thickBot="1">
      <c r="A42" s="211"/>
      <c r="B42" s="201"/>
      <c r="C42" s="212"/>
      <c r="D42" s="218">
        <f t="shared" si="0"/>
        <v>0</v>
      </c>
    </row>
    <row r="43" spans="1:4" ht="12.75">
      <c r="A43" s="289"/>
      <c r="B43" s="57"/>
      <c r="C43" s="290" t="s">
        <v>307</v>
      </c>
      <c r="D43" s="291">
        <f>SUM(D8:D42)</f>
        <v>0</v>
      </c>
    </row>
    <row r="44" spans="1:4" ht="12.75">
      <c r="A44" s="1"/>
      <c r="B44" s="1"/>
      <c r="C44" s="8" t="str">
        <f>'Loss of Planning'!C44</f>
        <v>Benefits/Employer Related Expenses:</v>
      </c>
      <c r="D44" s="218" t="e">
        <f>+D43*ben_temp</f>
        <v>#REF!</v>
      </c>
    </row>
    <row r="45" spans="1:4" ht="12.75">
      <c r="A45" s="24"/>
      <c r="B45" s="24"/>
      <c r="C45" s="26" t="s">
        <v>308</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60" spans="1:2" ht="12.75" hidden="1">
      <c r="A60" t="s">
        <v>255</v>
      </c>
      <c r="B60" s="30" t="e">
        <f>+#REF!</f>
        <v>#REF!</v>
      </c>
    </row>
  </sheetData>
  <sheetProtection password="C92E" sheet="1" objects="1" scenarios="1"/>
  <printOptions horizontalCentered="1"/>
  <pageMargins left="0.5" right="0.2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43"/>
  </sheetPr>
  <dimension ref="A1:D60"/>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145</v>
      </c>
    </row>
    <row r="2" spans="1:4" ht="12.75">
      <c r="A2" s="41" t="s">
        <v>221</v>
      </c>
      <c r="B2" s="1" t="s">
        <v>222</v>
      </c>
      <c r="C2" s="5" t="s">
        <v>223</v>
      </c>
      <c r="D2" s="42"/>
    </row>
    <row r="3" spans="1:4" ht="12.75">
      <c r="A3" s="41" t="s">
        <v>224</v>
      </c>
      <c r="B3" s="1" t="s">
        <v>373</v>
      </c>
      <c r="C3" s="5" t="s">
        <v>226</v>
      </c>
      <c r="D3" s="42"/>
    </row>
    <row r="4" spans="1:4" ht="13.5" thickBot="1">
      <c r="A4" s="43" t="s">
        <v>388</v>
      </c>
      <c r="B4" s="209" t="e">
        <f>+D45</f>
        <v>#REF!</v>
      </c>
      <c r="C4" s="44"/>
      <c r="D4" s="210"/>
    </row>
    <row r="5" spans="3:4" ht="12.75">
      <c r="C5" s="280" t="s">
        <v>73</v>
      </c>
      <c r="D5" t="s">
        <v>146</v>
      </c>
    </row>
    <row r="6" spans="1:4" ht="12.75">
      <c r="A6" s="11" t="s">
        <v>234</v>
      </c>
      <c r="B6" s="94" t="s">
        <v>300</v>
      </c>
      <c r="C6" s="125" t="s">
        <v>213</v>
      </c>
      <c r="D6" s="125" t="s">
        <v>211</v>
      </c>
    </row>
    <row r="7" spans="1:4" ht="12.75">
      <c r="A7" s="283"/>
      <c r="B7" s="11"/>
      <c r="C7" s="207" t="s">
        <v>267</v>
      </c>
      <c r="D7" s="284"/>
    </row>
    <row r="8" spans="1:4" ht="12.75">
      <c r="A8" s="211"/>
      <c r="B8" s="201"/>
      <c r="C8" s="218"/>
      <c r="D8" s="218">
        <f aca="true" t="shared" si="0" ref="D8:D42">SUM(C8*A8)*1.5</f>
        <v>0</v>
      </c>
    </row>
    <row r="9" spans="1:4" ht="12.75">
      <c r="A9" s="211"/>
      <c r="B9" s="201"/>
      <c r="C9" s="218"/>
      <c r="D9" s="218">
        <f t="shared" si="0"/>
        <v>0</v>
      </c>
    </row>
    <row r="10" spans="1:4" ht="12.75">
      <c r="A10" s="211"/>
      <c r="B10" s="201"/>
      <c r="C10" s="218"/>
      <c r="D10" s="218">
        <f t="shared" si="0"/>
        <v>0</v>
      </c>
    </row>
    <row r="11" spans="1:4" ht="12.75">
      <c r="A11" s="211"/>
      <c r="B11" s="201"/>
      <c r="C11" s="218"/>
      <c r="D11" s="218">
        <f t="shared" si="0"/>
        <v>0</v>
      </c>
    </row>
    <row r="12" spans="1:4" ht="12.75">
      <c r="A12" s="211"/>
      <c r="B12" s="201"/>
      <c r="C12" s="218"/>
      <c r="D12" s="218">
        <f t="shared" si="0"/>
        <v>0</v>
      </c>
    </row>
    <row r="13" spans="1:4" ht="12.75">
      <c r="A13" s="211"/>
      <c r="B13" s="201"/>
      <c r="C13" s="218"/>
      <c r="D13" s="218">
        <f t="shared" si="0"/>
        <v>0</v>
      </c>
    </row>
    <row r="14" spans="1:4" ht="12.75">
      <c r="A14" s="211"/>
      <c r="B14" s="201"/>
      <c r="C14" s="218"/>
      <c r="D14" s="218">
        <f t="shared" si="0"/>
        <v>0</v>
      </c>
    </row>
    <row r="15" spans="1:4" ht="12.75">
      <c r="A15" s="211"/>
      <c r="B15" s="201"/>
      <c r="C15" s="218"/>
      <c r="D15" s="218">
        <f t="shared" si="0"/>
        <v>0</v>
      </c>
    </row>
    <row r="16" spans="1:4" ht="12.75">
      <c r="A16" s="211"/>
      <c r="B16" s="201"/>
      <c r="C16" s="218"/>
      <c r="D16" s="218">
        <f t="shared" si="0"/>
        <v>0</v>
      </c>
    </row>
    <row r="17" spans="1:4" ht="12.75">
      <c r="A17" s="211"/>
      <c r="B17" s="201"/>
      <c r="C17" s="218"/>
      <c r="D17" s="218">
        <f t="shared" si="0"/>
        <v>0</v>
      </c>
    </row>
    <row r="18" spans="1:4" ht="12.75">
      <c r="A18" s="211"/>
      <c r="B18" s="201"/>
      <c r="C18" s="218"/>
      <c r="D18" s="218">
        <f t="shared" si="0"/>
        <v>0</v>
      </c>
    </row>
    <row r="19" spans="1:4" ht="12.75">
      <c r="A19" s="211"/>
      <c r="B19" s="201"/>
      <c r="C19" s="218"/>
      <c r="D19" s="218">
        <f t="shared" si="0"/>
        <v>0</v>
      </c>
    </row>
    <row r="20" spans="1:4" ht="12.75">
      <c r="A20" s="211"/>
      <c r="B20" s="201"/>
      <c r="C20" s="218"/>
      <c r="D20" s="218">
        <f t="shared" si="0"/>
        <v>0</v>
      </c>
    </row>
    <row r="21" spans="1:4" ht="12.75">
      <c r="A21" s="211"/>
      <c r="B21" s="201"/>
      <c r="C21" s="218"/>
      <c r="D21" s="218">
        <f t="shared" si="0"/>
        <v>0</v>
      </c>
    </row>
    <row r="22" spans="1:4" ht="12.75">
      <c r="A22" s="211"/>
      <c r="B22" s="201"/>
      <c r="C22" s="218"/>
      <c r="D22" s="218">
        <f t="shared" si="0"/>
        <v>0</v>
      </c>
    </row>
    <row r="23" spans="1:4" ht="12.75">
      <c r="A23" s="211"/>
      <c r="B23" s="201"/>
      <c r="C23" s="218"/>
      <c r="D23" s="218">
        <f t="shared" si="0"/>
        <v>0</v>
      </c>
    </row>
    <row r="24" spans="1:4" ht="12.75">
      <c r="A24" s="211"/>
      <c r="B24" s="201"/>
      <c r="C24" s="218"/>
      <c r="D24" s="218">
        <f t="shared" si="0"/>
        <v>0</v>
      </c>
    </row>
    <row r="25" spans="1:4" ht="12.75">
      <c r="A25" s="211"/>
      <c r="B25" s="201"/>
      <c r="C25" s="218"/>
      <c r="D25" s="218">
        <f t="shared" si="0"/>
        <v>0</v>
      </c>
    </row>
    <row r="26" spans="1:4" ht="12.75">
      <c r="A26" s="211"/>
      <c r="B26" s="201"/>
      <c r="C26" s="218"/>
      <c r="D26" s="218">
        <f t="shared" si="0"/>
        <v>0</v>
      </c>
    </row>
    <row r="27" spans="1:4" ht="12.75">
      <c r="A27" s="211"/>
      <c r="B27" s="201"/>
      <c r="C27" s="218"/>
      <c r="D27" s="218">
        <f t="shared" si="0"/>
        <v>0</v>
      </c>
    </row>
    <row r="28" spans="1:4" ht="12.75">
      <c r="A28" s="211"/>
      <c r="B28" s="201"/>
      <c r="C28" s="218"/>
      <c r="D28" s="218">
        <f t="shared" si="0"/>
        <v>0</v>
      </c>
    </row>
    <row r="29" spans="1:4" ht="12.75">
      <c r="A29" s="211"/>
      <c r="B29" s="201"/>
      <c r="C29" s="218"/>
      <c r="D29" s="218">
        <f t="shared" si="0"/>
        <v>0</v>
      </c>
    </row>
    <row r="30" spans="1:4" ht="12.75">
      <c r="A30" s="211"/>
      <c r="B30" s="201"/>
      <c r="C30" s="218"/>
      <c r="D30" s="218">
        <f t="shared" si="0"/>
        <v>0</v>
      </c>
    </row>
    <row r="31" spans="1:4" ht="12.75">
      <c r="A31" s="211"/>
      <c r="B31" s="201"/>
      <c r="C31" s="218"/>
      <c r="D31" s="218">
        <f t="shared" si="0"/>
        <v>0</v>
      </c>
    </row>
    <row r="32" spans="1:4" ht="12.75">
      <c r="A32" s="211"/>
      <c r="B32" s="201"/>
      <c r="C32" s="218"/>
      <c r="D32" s="218">
        <f t="shared" si="0"/>
        <v>0</v>
      </c>
    </row>
    <row r="33" spans="1:4" ht="12.75">
      <c r="A33" s="211"/>
      <c r="B33" s="201"/>
      <c r="C33" s="218"/>
      <c r="D33" s="218">
        <f t="shared" si="0"/>
        <v>0</v>
      </c>
    </row>
    <row r="34" spans="1:4" ht="12.75">
      <c r="A34" s="211"/>
      <c r="B34" s="201"/>
      <c r="C34" s="218"/>
      <c r="D34" s="218">
        <f t="shared" si="0"/>
        <v>0</v>
      </c>
    </row>
    <row r="35" spans="1:4" ht="12.75">
      <c r="A35" s="211"/>
      <c r="B35" s="201"/>
      <c r="C35" s="218"/>
      <c r="D35" s="218">
        <f t="shared" si="0"/>
        <v>0</v>
      </c>
    </row>
    <row r="36" spans="1:4" ht="12.75">
      <c r="A36" s="211"/>
      <c r="B36" s="201"/>
      <c r="C36" s="218"/>
      <c r="D36" s="218">
        <f t="shared" si="0"/>
        <v>0</v>
      </c>
    </row>
    <row r="37" spans="1:4" ht="12.75">
      <c r="A37" s="211"/>
      <c r="B37" s="201"/>
      <c r="C37" s="218"/>
      <c r="D37" s="218">
        <f t="shared" si="0"/>
        <v>0</v>
      </c>
    </row>
    <row r="38" spans="1:4" ht="12.75">
      <c r="A38" s="211"/>
      <c r="B38" s="201"/>
      <c r="C38" s="218"/>
      <c r="D38" s="218">
        <f t="shared" si="0"/>
        <v>0</v>
      </c>
    </row>
    <row r="39" spans="1:4" ht="12.75">
      <c r="A39" s="211"/>
      <c r="B39" s="201"/>
      <c r="C39" s="218"/>
      <c r="D39" s="218">
        <f t="shared" si="0"/>
        <v>0</v>
      </c>
    </row>
    <row r="40" spans="1:4" ht="12.75">
      <c r="A40" s="211"/>
      <c r="B40" s="201"/>
      <c r="C40" s="218"/>
      <c r="D40" s="218">
        <f t="shared" si="0"/>
        <v>0</v>
      </c>
    </row>
    <row r="41" spans="1:4" ht="12.75">
      <c r="A41" s="211"/>
      <c r="B41" s="201"/>
      <c r="C41" s="218"/>
      <c r="D41" s="218">
        <f t="shared" si="0"/>
        <v>0</v>
      </c>
    </row>
    <row r="42" spans="1:4" ht="13.5" thickBot="1">
      <c r="A42" s="211"/>
      <c r="B42" s="201"/>
      <c r="C42" s="218"/>
      <c r="D42" s="218">
        <f t="shared" si="0"/>
        <v>0</v>
      </c>
    </row>
    <row r="43" spans="1:4" ht="12.75">
      <c r="A43" s="289"/>
      <c r="B43" s="57"/>
      <c r="C43" s="290" t="s">
        <v>307</v>
      </c>
      <c r="D43" s="291">
        <f>SUM(D8:D42)</f>
        <v>0</v>
      </c>
    </row>
    <row r="44" spans="1:4" ht="12.75">
      <c r="A44" s="1"/>
      <c r="B44" s="1"/>
      <c r="C44" s="8" t="str">
        <f>'Loss of Planning'!C44</f>
        <v>Benefits/Employer Related Expenses:</v>
      </c>
      <c r="D44" s="218" t="e">
        <f>+D43*ben_temp</f>
        <v>#REF!</v>
      </c>
    </row>
    <row r="45" spans="1:4" ht="12.75">
      <c r="A45" s="24"/>
      <c r="B45" s="24"/>
      <c r="C45" s="26" t="s">
        <v>308</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60" spans="1:2" ht="12.75" hidden="1">
      <c r="A60" t="s">
        <v>255</v>
      </c>
      <c r="B60" s="30" t="e">
        <f>+#REF!</f>
        <v>#REF!</v>
      </c>
    </row>
  </sheetData>
  <sheetProtection password="C92E" sheet="1" objects="1" scenarios="1"/>
  <printOptions horizontalCentered="1"/>
  <pageMargins left="0.5" right="0.2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sheetPr>
    <tabColor indexed="43"/>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144</v>
      </c>
    </row>
    <row r="2" spans="1:4" ht="12.75">
      <c r="A2" s="41" t="s">
        <v>221</v>
      </c>
      <c r="B2" s="1" t="s">
        <v>222</v>
      </c>
      <c r="C2" s="5" t="s">
        <v>223</v>
      </c>
      <c r="D2" s="42"/>
    </row>
    <row r="3" spans="1:4" ht="12.75">
      <c r="A3" s="41" t="s">
        <v>224</v>
      </c>
      <c r="B3" s="1" t="s">
        <v>225</v>
      </c>
      <c r="C3" s="5" t="s">
        <v>226</v>
      </c>
      <c r="D3" s="42"/>
    </row>
    <row r="4" spans="1:4" ht="13.5" thickBot="1">
      <c r="A4" s="43" t="s">
        <v>388</v>
      </c>
      <c r="B4" s="47" t="e">
        <f>+D45</f>
        <v>#REF!</v>
      </c>
      <c r="C4" s="44"/>
      <c r="D4" s="46"/>
    </row>
    <row r="6" spans="1:4" s="122" customFormat="1" ht="12.75">
      <c r="A6" s="125" t="s">
        <v>227</v>
      </c>
      <c r="B6" s="126" t="s">
        <v>228</v>
      </c>
      <c r="C6" s="125" t="s">
        <v>229</v>
      </c>
      <c r="D6" s="125" t="s">
        <v>230</v>
      </c>
    </row>
    <row r="7" spans="1:4" ht="12.75">
      <c r="A7" s="10"/>
      <c r="B7" s="11" t="s">
        <v>225</v>
      </c>
      <c r="C7" s="12"/>
      <c r="D7" s="101">
        <f aca="true" t="shared" si="0" ref="D7:D41">+C7*A7</f>
        <v>0</v>
      </c>
    </row>
    <row r="8" spans="1:4" ht="12.75">
      <c r="A8" s="205"/>
      <c r="B8" s="201"/>
      <c r="C8" s="206"/>
      <c r="D8" s="3">
        <f t="shared" si="0"/>
        <v>0</v>
      </c>
    </row>
    <row r="9" spans="1:4" ht="12.75">
      <c r="A9" s="205"/>
      <c r="B9" s="201"/>
      <c r="C9" s="206"/>
      <c r="D9" s="3">
        <f t="shared" si="0"/>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+C18*A18</f>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8"/>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19"/>
      <c r="B42" s="21"/>
      <c r="C42" s="21" t="s">
        <v>259</v>
      </c>
      <c r="D42" s="6">
        <f>SUM(D7:D41)</f>
        <v>0</v>
      </c>
    </row>
    <row r="43" spans="1:4" ht="12.75">
      <c r="A43" s="1"/>
      <c r="B43" s="1"/>
      <c r="C43" s="8" t="s">
        <v>231</v>
      </c>
      <c r="D43" s="7" t="e">
        <f>+D42*tax_loc</f>
        <v>#REF!</v>
      </c>
    </row>
    <row r="44" spans="1:4" ht="12.75">
      <c r="A44" s="1"/>
      <c r="B44" s="1"/>
      <c r="C44" s="8" t="s">
        <v>398</v>
      </c>
      <c r="D44" s="7" t="e">
        <f>+D42*ship</f>
        <v>#REF!</v>
      </c>
    </row>
    <row r="45" spans="1:4" ht="12.75">
      <c r="A45" s="24"/>
      <c r="B45" s="24"/>
      <c r="C45" s="26" t="s">
        <v>232</v>
      </c>
      <c r="D45" s="27" t="e">
        <f>SUM(D42:D44)</f>
        <v>#REF!</v>
      </c>
    </row>
    <row r="46" ht="12.75">
      <c r="D46" s="2"/>
    </row>
    <row r="47" ht="12.75">
      <c r="D47" s="2"/>
    </row>
    <row r="48" ht="12.75">
      <c r="D48" s="2"/>
    </row>
    <row r="49" ht="12.75">
      <c r="D49" s="2"/>
    </row>
    <row r="50" ht="12.75">
      <c r="D50" s="2"/>
    </row>
    <row r="51" ht="12.75">
      <c r="D51" s="2"/>
    </row>
    <row r="52" ht="12.75">
      <c r="D52" s="2"/>
    </row>
    <row r="53" ht="12.75">
      <c r="D53" s="2"/>
    </row>
  </sheetData>
  <sheetProtection password="C92E" sheet="1" objects="1" scenarios="1"/>
  <printOptions horizontalCentered="1"/>
  <pageMargins left="0.5" right="0.25" top="1" bottom="0.5"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indexed="43"/>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143</v>
      </c>
    </row>
    <row r="2" spans="1:4" ht="12.75">
      <c r="A2" s="41" t="s">
        <v>221</v>
      </c>
      <c r="B2" s="1" t="s">
        <v>222</v>
      </c>
      <c r="C2" s="5" t="s">
        <v>223</v>
      </c>
      <c r="D2" s="42"/>
    </row>
    <row r="3" spans="1:4" ht="12.75">
      <c r="A3" s="41" t="s">
        <v>224</v>
      </c>
      <c r="B3" s="1" t="s">
        <v>444</v>
      </c>
      <c r="C3" s="5" t="s">
        <v>226</v>
      </c>
      <c r="D3" s="42"/>
    </row>
    <row r="4" spans="1:4" ht="13.5" thickBot="1">
      <c r="A4" s="43" t="s">
        <v>388</v>
      </c>
      <c r="B4" s="47" t="e">
        <f>+D45</f>
        <v>#REF!</v>
      </c>
      <c r="C4" s="44"/>
      <c r="D4" s="46"/>
    </row>
    <row r="6" spans="1:4" s="122" customFormat="1" ht="12.75">
      <c r="A6" s="125" t="s">
        <v>227</v>
      </c>
      <c r="B6" s="126" t="s">
        <v>228</v>
      </c>
      <c r="C6" s="125" t="s">
        <v>229</v>
      </c>
      <c r="D6" s="125" t="s">
        <v>230</v>
      </c>
    </row>
    <row r="7" spans="1:4" ht="12.75">
      <c r="A7" s="10"/>
      <c r="B7" s="11" t="s">
        <v>444</v>
      </c>
      <c r="C7" s="12" t="s">
        <v>75</v>
      </c>
      <c r="D7" s="101"/>
    </row>
    <row r="8" spans="1:4" ht="12.75">
      <c r="A8" s="205">
        <v>600</v>
      </c>
      <c r="B8" s="201"/>
      <c r="C8" s="206">
        <v>7.5</v>
      </c>
      <c r="D8" s="3">
        <f aca="true" t="shared" si="0" ref="D8:D41">+C8*A8</f>
        <v>4500</v>
      </c>
    </row>
    <row r="9" spans="1:4" ht="12.75">
      <c r="A9" s="205">
        <v>1</v>
      </c>
      <c r="B9" s="201" t="s">
        <v>187</v>
      </c>
      <c r="C9" s="206">
        <v>750</v>
      </c>
      <c r="D9" s="3">
        <f t="shared" si="0"/>
        <v>750</v>
      </c>
    </row>
    <row r="10" spans="1:4" ht="12.75">
      <c r="A10" s="205">
        <v>1</v>
      </c>
      <c r="B10" s="201" t="s">
        <v>188</v>
      </c>
      <c r="C10" s="206">
        <v>5000</v>
      </c>
      <c r="D10" s="3">
        <f t="shared" si="0"/>
        <v>5000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+C18*A18</f>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8"/>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19"/>
      <c r="B42" s="21"/>
      <c r="C42" s="21" t="s">
        <v>446</v>
      </c>
      <c r="D42" s="6">
        <f>SUM(D7:D41)</f>
        <v>10250</v>
      </c>
    </row>
    <row r="43" spans="1:4" ht="12.75">
      <c r="A43" s="1"/>
      <c r="B43" s="1"/>
      <c r="C43" s="8" t="s">
        <v>231</v>
      </c>
      <c r="D43" s="7" t="e">
        <f>+D42*tax_loc</f>
        <v>#REF!</v>
      </c>
    </row>
    <row r="44" spans="1:4" ht="12.75">
      <c r="A44" s="1"/>
      <c r="B44" s="1"/>
      <c r="C44" s="8" t="s">
        <v>398</v>
      </c>
      <c r="D44" s="7" t="e">
        <f>+D42*ship</f>
        <v>#REF!</v>
      </c>
    </row>
    <row r="45" spans="1:4" ht="12.75">
      <c r="A45" s="24"/>
      <c r="B45" s="24"/>
      <c r="C45" s="26" t="s">
        <v>445</v>
      </c>
      <c r="D45" s="27" t="e">
        <f>SUM(D42:D44)</f>
        <v>#REF!</v>
      </c>
    </row>
    <row r="46" ht="12.75">
      <c r="D46" s="2"/>
    </row>
    <row r="47" ht="12.75">
      <c r="D47" s="2"/>
    </row>
    <row r="48" ht="12.75">
      <c r="D48" s="2"/>
    </row>
    <row r="49" ht="12.75">
      <c r="D49" s="2"/>
    </row>
    <row r="50" ht="12.75">
      <c r="D50" s="2"/>
    </row>
    <row r="51" ht="12.75">
      <c r="D51" s="2"/>
    </row>
    <row r="52" ht="12.75">
      <c r="D52" s="2"/>
    </row>
    <row r="53" ht="12.75">
      <c r="D53" s="2"/>
    </row>
  </sheetData>
  <sheetProtection password="C92E"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34"/>
  </sheetPr>
  <dimension ref="A1:J145"/>
  <sheetViews>
    <sheetView zoomScale="120" zoomScaleNormal="120" zoomScalePageLayoutView="0" workbookViewId="0" topLeftCell="A50">
      <selection activeCell="G59" sqref="G59"/>
    </sheetView>
  </sheetViews>
  <sheetFormatPr defaultColWidth="9.140625" defaultRowHeight="15" customHeight="1"/>
  <cols>
    <col min="1" max="2" width="12.7109375" style="299" customWidth="1"/>
    <col min="3" max="3" width="9.7109375" style="299" customWidth="1"/>
    <col min="4" max="4" width="12.7109375" style="299" customWidth="1"/>
    <col min="5" max="5" width="1.28515625" style="299" customWidth="1"/>
    <col min="6" max="6" width="10.7109375" style="299" customWidth="1"/>
    <col min="7" max="7" width="13.7109375" style="299" customWidth="1"/>
    <col min="8" max="8" width="11.7109375" style="299" customWidth="1"/>
    <col min="9" max="9" width="17.7109375" style="299" customWidth="1"/>
    <col min="10" max="16384" width="9.140625" style="299" customWidth="1"/>
  </cols>
  <sheetData>
    <row r="1" spans="1:3" ht="15" customHeight="1">
      <c r="A1" s="297">
        <v>2675</v>
      </c>
      <c r="B1" s="298"/>
      <c r="C1" s="351" t="s">
        <v>84</v>
      </c>
    </row>
    <row r="2" spans="1:10" ht="15" customHeight="1" thickBot="1">
      <c r="A2" s="298" t="s">
        <v>168</v>
      </c>
      <c r="B2" s="195" t="str">
        <f>VLOOKUP(A1,'[13]High School'!$A$5:$EA$16,2,FALSE)</f>
        <v>University</v>
      </c>
      <c r="C2" s="196">
        <f>VLOOKUP(A1,'[13]High School'!$A$5:$EA$16,131,FALSE)</f>
        <v>38.15248408328099</v>
      </c>
      <c r="D2" s="411" t="s">
        <v>358</v>
      </c>
      <c r="E2" s="300"/>
      <c r="F2" s="412">
        <f>VLOOKUP(A1,[13]!hs,3)</f>
        <v>926</v>
      </c>
      <c r="G2" s="349" t="s">
        <v>399</v>
      </c>
      <c r="H2" s="292">
        <f>VLOOKUP(A1,'[13]High School'!$A$5:$EA$16,130,0)</f>
        <v>2125665.6507</v>
      </c>
      <c r="I2" s="350"/>
      <c r="J2" s="350"/>
    </row>
    <row r="3" spans="1:10" ht="15" customHeight="1">
      <c r="A3" s="301" t="s">
        <v>400</v>
      </c>
      <c r="B3" s="301"/>
      <c r="C3" s="301"/>
      <c r="D3" s="301"/>
      <c r="E3" s="301"/>
      <c r="F3" s="301"/>
      <c r="G3" s="301"/>
      <c r="H3" s="301"/>
      <c r="I3" s="301"/>
      <c r="J3" s="301"/>
    </row>
    <row r="4" spans="1:10" ht="15" customHeight="1" thickBot="1">
      <c r="A4" s="301"/>
      <c r="B4" s="301"/>
      <c r="C4" s="301"/>
      <c r="D4" s="301"/>
      <c r="E4" s="301"/>
      <c r="F4" s="301"/>
      <c r="G4" s="301"/>
      <c r="I4" s="301"/>
      <c r="J4" s="301"/>
    </row>
    <row r="5" spans="1:9" ht="15" customHeight="1" thickBot="1">
      <c r="A5" s="302"/>
      <c r="B5" s="302"/>
      <c r="C5" s="184" t="s">
        <v>169</v>
      </c>
      <c r="D5" s="184" t="s">
        <v>170</v>
      </c>
      <c r="E5" s="302"/>
      <c r="F5" s="303"/>
      <c r="G5" s="304"/>
      <c r="H5" s="194" t="s">
        <v>170</v>
      </c>
      <c r="I5" s="302"/>
    </row>
    <row r="6" spans="1:9" ht="15" customHeight="1" thickBot="1">
      <c r="A6" s="305" t="s">
        <v>85</v>
      </c>
      <c r="B6" s="305"/>
      <c r="C6" s="306">
        <f>C63</f>
        <v>35.38999999999999</v>
      </c>
      <c r="D6" s="307">
        <f>D63</f>
        <v>1971626</v>
      </c>
      <c r="E6" s="308"/>
      <c r="F6" s="309" t="s">
        <v>86</v>
      </c>
      <c r="G6" s="310"/>
      <c r="H6" s="352">
        <f>+H2</f>
        <v>2125665.6507</v>
      </c>
      <c r="I6" s="300"/>
    </row>
    <row r="7" spans="1:10" ht="15" customHeight="1">
      <c r="A7" s="415"/>
      <c r="B7" s="415"/>
      <c r="C7" s="173" t="s">
        <v>360</v>
      </c>
      <c r="D7" s="174" t="s">
        <v>359</v>
      </c>
      <c r="E7" s="308"/>
      <c r="F7" s="311" t="s">
        <v>360</v>
      </c>
      <c r="G7" s="312" t="s">
        <v>359</v>
      </c>
      <c r="H7" s="300"/>
      <c r="I7" s="312" t="s">
        <v>87</v>
      </c>
      <c r="J7" s="300"/>
    </row>
    <row r="8" spans="1:10" ht="15" customHeight="1">
      <c r="A8" s="416"/>
      <c r="B8" s="416"/>
      <c r="C8" s="175"/>
      <c r="D8" s="185"/>
      <c r="E8" s="308"/>
      <c r="F8" s="313"/>
      <c r="G8" s="314"/>
      <c r="H8" s="300"/>
      <c r="I8" s="300"/>
      <c r="J8" s="300"/>
    </row>
    <row r="9" spans="1:10" s="317" customFormat="1" ht="15" customHeight="1">
      <c r="A9" s="413" t="s">
        <v>401</v>
      </c>
      <c r="B9" s="413"/>
      <c r="C9" s="186">
        <v>1.97</v>
      </c>
      <c r="D9" s="187">
        <v>109759</v>
      </c>
      <c r="E9" s="315"/>
      <c r="F9" s="188">
        <v>1.97</v>
      </c>
      <c r="G9" s="189">
        <f aca="true" t="shared" si="0" ref="G9:G28">+F9*teach</f>
        <v>109758.55</v>
      </c>
      <c r="H9" s="316"/>
      <c r="I9" s="367"/>
      <c r="J9" s="316"/>
    </row>
    <row r="10" spans="1:10" s="317" customFormat="1" ht="15" customHeight="1">
      <c r="A10" s="413" t="s">
        <v>402</v>
      </c>
      <c r="B10" s="413"/>
      <c r="C10" s="186">
        <v>1.71</v>
      </c>
      <c r="D10" s="187">
        <v>95273</v>
      </c>
      <c r="E10" s="315"/>
      <c r="F10" s="188">
        <v>1.71</v>
      </c>
      <c r="G10" s="189">
        <f t="shared" si="0"/>
        <v>95272.65</v>
      </c>
      <c r="H10" s="316"/>
      <c r="I10" s="367"/>
      <c r="J10" s="316"/>
    </row>
    <row r="11" spans="1:10" s="317" customFormat="1" ht="15" customHeight="1">
      <c r="A11" s="418" t="s">
        <v>403</v>
      </c>
      <c r="B11" s="418"/>
      <c r="C11" s="186">
        <v>26.3</v>
      </c>
      <c r="D11" s="187">
        <v>1465305</v>
      </c>
      <c r="E11" s="318"/>
      <c r="F11" s="188">
        <v>29.1</v>
      </c>
      <c r="G11" s="189">
        <f t="shared" si="0"/>
        <v>1621306.5</v>
      </c>
      <c r="H11" s="316"/>
      <c r="I11" s="367"/>
      <c r="J11" s="316"/>
    </row>
    <row r="12" spans="1:10" s="317" customFormat="1" ht="15" customHeight="1">
      <c r="A12" s="413" t="s">
        <v>407</v>
      </c>
      <c r="B12" s="413"/>
      <c r="C12" s="186">
        <v>0</v>
      </c>
      <c r="D12" s="187">
        <v>0</v>
      </c>
      <c r="E12" s="315"/>
      <c r="F12" s="188"/>
      <c r="G12" s="189">
        <f t="shared" si="0"/>
        <v>0</v>
      </c>
      <c r="H12" s="316"/>
      <c r="I12" s="367"/>
      <c r="J12" s="316"/>
    </row>
    <row r="13" spans="1:10" s="317" customFormat="1" ht="15" customHeight="1">
      <c r="A13" s="413" t="s">
        <v>404</v>
      </c>
      <c r="B13" s="413"/>
      <c r="C13" s="186">
        <v>1</v>
      </c>
      <c r="D13" s="187">
        <v>55715</v>
      </c>
      <c r="E13" s="315"/>
      <c r="F13" s="188">
        <v>1</v>
      </c>
      <c r="G13" s="189">
        <f t="shared" si="0"/>
        <v>55715</v>
      </c>
      <c r="H13" s="316"/>
      <c r="I13" s="367"/>
      <c r="J13" s="316"/>
    </row>
    <row r="14" spans="1:10" s="317" customFormat="1" ht="15" customHeight="1">
      <c r="A14" s="414" t="s">
        <v>406</v>
      </c>
      <c r="B14" s="414"/>
      <c r="C14" s="186">
        <v>0.6</v>
      </c>
      <c r="D14" s="187">
        <v>33429</v>
      </c>
      <c r="E14" s="315"/>
      <c r="F14" s="188">
        <v>0.6</v>
      </c>
      <c r="G14" s="189">
        <f t="shared" si="0"/>
        <v>33429</v>
      </c>
      <c r="H14" s="316"/>
      <c r="I14" s="367"/>
      <c r="J14" s="316"/>
    </row>
    <row r="15" spans="1:10" s="317" customFormat="1" ht="15" customHeight="1">
      <c r="A15" s="414" t="s">
        <v>483</v>
      </c>
      <c r="B15" s="414"/>
      <c r="C15" s="186">
        <v>0</v>
      </c>
      <c r="D15" s="187">
        <v>0</v>
      </c>
      <c r="E15" s="315"/>
      <c r="F15" s="188"/>
      <c r="G15" s="189">
        <f t="shared" si="0"/>
        <v>0</v>
      </c>
      <c r="H15" s="316"/>
      <c r="I15" s="367"/>
      <c r="J15" s="316"/>
    </row>
    <row r="16" spans="1:10" s="317" customFormat="1" ht="15" customHeight="1">
      <c r="A16" s="421" t="s">
        <v>88</v>
      </c>
      <c r="B16" s="421"/>
      <c r="C16" s="186">
        <v>1.52</v>
      </c>
      <c r="D16" s="187">
        <v>84687</v>
      </c>
      <c r="E16" s="315"/>
      <c r="F16" s="188">
        <v>1.52</v>
      </c>
      <c r="G16" s="189">
        <f t="shared" si="0"/>
        <v>84686.8</v>
      </c>
      <c r="H16" s="316"/>
      <c r="I16" s="367"/>
      <c r="J16" s="316"/>
    </row>
    <row r="17" spans="1:10" s="317" customFormat="1" ht="15" customHeight="1">
      <c r="A17" s="432" t="s">
        <v>89</v>
      </c>
      <c r="B17" s="432"/>
      <c r="C17" s="186">
        <v>0</v>
      </c>
      <c r="D17" s="187">
        <v>0</v>
      </c>
      <c r="E17" s="315"/>
      <c r="F17" s="188"/>
      <c r="G17" s="189">
        <f t="shared" si="0"/>
        <v>0</v>
      </c>
      <c r="H17" s="316"/>
      <c r="I17" s="367"/>
      <c r="J17" s="316"/>
    </row>
    <row r="18" spans="1:10" s="317" customFormat="1" ht="15" customHeight="1">
      <c r="A18" s="432" t="s">
        <v>121</v>
      </c>
      <c r="B18" s="432"/>
      <c r="C18" s="186">
        <v>0</v>
      </c>
      <c r="D18" s="187">
        <v>0</v>
      </c>
      <c r="E18" s="315"/>
      <c r="F18" s="188"/>
      <c r="G18" s="189">
        <f t="shared" si="0"/>
        <v>0</v>
      </c>
      <c r="H18" s="316"/>
      <c r="I18" s="367"/>
      <c r="J18" s="316"/>
    </row>
    <row r="19" spans="1:10" s="317" customFormat="1" ht="15" customHeight="1">
      <c r="A19" s="414" t="s">
        <v>91</v>
      </c>
      <c r="B19" s="414"/>
      <c r="C19" s="186">
        <v>0.67</v>
      </c>
      <c r="D19" s="187">
        <v>37329</v>
      </c>
      <c r="E19" s="315"/>
      <c r="F19" s="188">
        <v>0.67</v>
      </c>
      <c r="G19" s="189">
        <f t="shared" si="0"/>
        <v>37329.05</v>
      </c>
      <c r="H19" s="316"/>
      <c r="I19" s="367"/>
      <c r="J19" s="316"/>
    </row>
    <row r="20" spans="1:10" s="317" customFormat="1" ht="15" customHeight="1">
      <c r="A20" s="422" t="s">
        <v>90</v>
      </c>
      <c r="B20" s="422"/>
      <c r="C20" s="186">
        <v>0</v>
      </c>
      <c r="D20" s="187">
        <v>0</v>
      </c>
      <c r="E20" s="315"/>
      <c r="F20" s="188"/>
      <c r="G20" s="189">
        <f t="shared" si="0"/>
        <v>0</v>
      </c>
      <c r="H20" s="316"/>
      <c r="I20" s="367"/>
      <c r="J20" s="316"/>
    </row>
    <row r="21" spans="1:10" s="317" customFormat="1" ht="15" customHeight="1">
      <c r="A21" s="414" t="s">
        <v>405</v>
      </c>
      <c r="B21" s="414"/>
      <c r="C21" s="186">
        <v>0</v>
      </c>
      <c r="D21" s="187">
        <v>0</v>
      </c>
      <c r="E21" s="319"/>
      <c r="F21" s="188"/>
      <c r="G21" s="189">
        <f t="shared" si="0"/>
        <v>0</v>
      </c>
      <c r="H21" s="316"/>
      <c r="I21" s="367"/>
      <c r="J21" s="316"/>
    </row>
    <row r="22" spans="1:10" s="317" customFormat="1" ht="15" customHeight="1">
      <c r="A22" s="422" t="s">
        <v>280</v>
      </c>
      <c r="B22" s="422"/>
      <c r="C22" s="186">
        <v>0</v>
      </c>
      <c r="D22" s="187">
        <v>0</v>
      </c>
      <c r="E22" s="319"/>
      <c r="F22" s="188"/>
      <c r="G22" s="189">
        <f t="shared" si="0"/>
        <v>0</v>
      </c>
      <c r="H22" s="316"/>
      <c r="I22" s="367"/>
      <c r="J22" s="316"/>
    </row>
    <row r="23" spans="1:10" s="317" customFormat="1" ht="15" customHeight="1">
      <c r="A23" s="433" t="s">
        <v>375</v>
      </c>
      <c r="B23" s="433"/>
      <c r="C23" s="186">
        <v>0.44</v>
      </c>
      <c r="D23" s="187">
        <v>24465</v>
      </c>
      <c r="E23" s="319"/>
      <c r="F23" s="188">
        <v>0.44</v>
      </c>
      <c r="G23" s="189">
        <f t="shared" si="0"/>
        <v>24514.6</v>
      </c>
      <c r="H23" s="316"/>
      <c r="I23" s="367"/>
      <c r="J23" s="316"/>
    </row>
    <row r="24" spans="1:10" s="317" customFormat="1" ht="15" customHeight="1">
      <c r="A24" s="433" t="s">
        <v>92</v>
      </c>
      <c r="B24" s="433"/>
      <c r="C24" s="186">
        <v>0</v>
      </c>
      <c r="D24" s="187">
        <v>0</v>
      </c>
      <c r="E24" s="319"/>
      <c r="F24" s="188"/>
      <c r="G24" s="189">
        <f t="shared" si="0"/>
        <v>0</v>
      </c>
      <c r="H24" s="316"/>
      <c r="I24" s="367"/>
      <c r="J24" s="316"/>
    </row>
    <row r="25" spans="1:10" s="317" customFormat="1" ht="15" customHeight="1" thickBot="1">
      <c r="A25" s="413" t="s">
        <v>408</v>
      </c>
      <c r="B25" s="413"/>
      <c r="C25" s="186">
        <v>0</v>
      </c>
      <c r="D25" s="187">
        <v>0</v>
      </c>
      <c r="E25" s="320"/>
      <c r="F25" s="188"/>
      <c r="G25" s="189">
        <f t="shared" si="0"/>
        <v>0</v>
      </c>
      <c r="H25" s="316"/>
      <c r="I25" s="367"/>
      <c r="J25" s="316"/>
    </row>
    <row r="26" spans="1:10" s="317" customFormat="1" ht="15" customHeight="1" thickBot="1" thickTop="1">
      <c r="A26" s="430"/>
      <c r="B26" s="430"/>
      <c r="C26" s="186">
        <v>0</v>
      </c>
      <c r="D26" s="187">
        <v>0</v>
      </c>
      <c r="E26" s="320"/>
      <c r="F26" s="188"/>
      <c r="G26" s="189">
        <f t="shared" si="0"/>
        <v>0</v>
      </c>
      <c r="H26" s="316"/>
      <c r="I26" s="367"/>
      <c r="J26" s="316"/>
    </row>
    <row r="27" spans="1:10" s="317" customFormat="1" ht="15" customHeight="1" thickBot="1" thickTop="1">
      <c r="A27" s="430"/>
      <c r="B27" s="430"/>
      <c r="C27" s="186">
        <v>0</v>
      </c>
      <c r="D27" s="187">
        <v>0</v>
      </c>
      <c r="E27" s="320"/>
      <c r="F27" s="188"/>
      <c r="G27" s="189">
        <f t="shared" si="0"/>
        <v>0</v>
      </c>
      <c r="H27" s="316"/>
      <c r="I27" s="367"/>
      <c r="J27" s="316"/>
    </row>
    <row r="28" spans="1:10" s="317" customFormat="1" ht="15" customHeight="1" thickBot="1" thickTop="1">
      <c r="A28" s="431"/>
      <c r="B28" s="431"/>
      <c r="C28" s="197">
        <v>0</v>
      </c>
      <c r="D28" s="198">
        <v>0</v>
      </c>
      <c r="E28" s="320"/>
      <c r="F28" s="365"/>
      <c r="G28" s="366">
        <f t="shared" si="0"/>
        <v>0</v>
      </c>
      <c r="H28" s="321"/>
      <c r="I28" s="367"/>
      <c r="J28" s="316"/>
    </row>
    <row r="29" spans="1:10" s="317" customFormat="1" ht="18" customHeight="1" thickBot="1" thickTop="1">
      <c r="A29" s="417" t="s">
        <v>171</v>
      </c>
      <c r="B29" s="417"/>
      <c r="C29" s="353"/>
      <c r="D29" s="354"/>
      <c r="E29" s="330"/>
      <c r="F29" s="353"/>
      <c r="G29" s="354"/>
      <c r="H29" s="355">
        <f>SUM(G9:G28)</f>
        <v>2062012.1500000001</v>
      </c>
      <c r="I29" s="316"/>
      <c r="J29" s="316"/>
    </row>
    <row r="30" spans="1:10" s="317" customFormat="1" ht="15" customHeight="1" thickTop="1">
      <c r="A30" s="435" t="s">
        <v>409</v>
      </c>
      <c r="B30" s="435"/>
      <c r="C30" s="190"/>
      <c r="D30" s="191"/>
      <c r="E30" s="323"/>
      <c r="F30" s="190"/>
      <c r="G30" s="191"/>
      <c r="H30" s="316"/>
      <c r="I30" s="410"/>
      <c r="J30" s="316"/>
    </row>
    <row r="31" spans="1:9" s="317" customFormat="1" ht="15" customHeight="1">
      <c r="A31" s="419" t="s">
        <v>172</v>
      </c>
      <c r="B31" s="419"/>
      <c r="C31" s="186">
        <v>0</v>
      </c>
      <c r="D31" s="187">
        <v>0</v>
      </c>
      <c r="E31" s="323"/>
      <c r="F31" s="370">
        <f>+G31/55715</f>
        <v>0</v>
      </c>
      <c r="G31" s="192"/>
      <c r="H31" s="316"/>
      <c r="I31" s="367"/>
    </row>
    <row r="32" spans="1:9" s="317" customFormat="1" ht="15" customHeight="1">
      <c r="A32" s="419" t="s">
        <v>410</v>
      </c>
      <c r="B32" s="419"/>
      <c r="C32" s="186">
        <v>0.3</v>
      </c>
      <c r="D32" s="187">
        <v>16715</v>
      </c>
      <c r="E32" s="323"/>
      <c r="F32" s="370">
        <f aca="true" t="shared" si="1" ref="F32:F61">+G32/55715</f>
        <v>0.21538185407879387</v>
      </c>
      <c r="G32" s="192">
        <v>12000</v>
      </c>
      <c r="H32" s="316"/>
      <c r="I32" s="367"/>
    </row>
    <row r="33" spans="1:9" s="317" customFormat="1" ht="15" customHeight="1">
      <c r="A33" s="420" t="s">
        <v>321</v>
      </c>
      <c r="B33" s="420"/>
      <c r="C33" s="186">
        <v>0</v>
      </c>
      <c r="D33" s="187">
        <v>0</v>
      </c>
      <c r="E33" s="323"/>
      <c r="F33" s="370">
        <f t="shared" si="1"/>
        <v>0</v>
      </c>
      <c r="G33" s="192"/>
      <c r="H33" s="316"/>
      <c r="I33" s="367"/>
    </row>
    <row r="34" spans="1:9" s="317" customFormat="1" ht="22.5" customHeight="1">
      <c r="A34" s="419" t="s">
        <v>173</v>
      </c>
      <c r="B34" s="419"/>
      <c r="C34" s="186">
        <v>0.24</v>
      </c>
      <c r="D34" s="187">
        <v>13556</v>
      </c>
      <c r="E34" s="323"/>
      <c r="F34" s="370">
        <f t="shared" si="1"/>
        <v>0.2739118729247061</v>
      </c>
      <c r="G34" s="192">
        <v>15261</v>
      </c>
      <c r="H34" s="316"/>
      <c r="I34" s="367"/>
    </row>
    <row r="35" spans="1:9" s="317" customFormat="1" ht="15" customHeight="1">
      <c r="A35" s="419" t="s">
        <v>93</v>
      </c>
      <c r="B35" s="419"/>
      <c r="C35" s="186">
        <v>0.15</v>
      </c>
      <c r="D35" s="187">
        <v>8106</v>
      </c>
      <c r="E35" s="323"/>
      <c r="F35" s="370">
        <f t="shared" si="1"/>
        <v>0.14549044243022524</v>
      </c>
      <c r="G35" s="192">
        <v>8106</v>
      </c>
      <c r="H35" s="316"/>
      <c r="I35" s="367"/>
    </row>
    <row r="36" spans="1:9" s="317" customFormat="1" ht="15" customHeight="1">
      <c r="A36" s="420" t="s">
        <v>94</v>
      </c>
      <c r="B36" s="420"/>
      <c r="C36" s="186">
        <v>0.05</v>
      </c>
      <c r="D36" s="187">
        <v>2786</v>
      </c>
      <c r="E36" s="323"/>
      <c r="F36" s="370">
        <f t="shared" si="1"/>
        <v>0.05000448712195998</v>
      </c>
      <c r="G36" s="192">
        <v>2786</v>
      </c>
      <c r="H36" s="316"/>
      <c r="I36" s="367"/>
    </row>
    <row r="37" spans="1:9" s="317" customFormat="1" ht="15" customHeight="1">
      <c r="A37" s="419" t="s">
        <v>411</v>
      </c>
      <c r="B37" s="419"/>
      <c r="C37" s="186">
        <v>0.1</v>
      </c>
      <c r="D37" s="187">
        <v>5629</v>
      </c>
      <c r="E37" s="323"/>
      <c r="F37" s="370">
        <f t="shared" si="1"/>
        <v>0.10103203805079422</v>
      </c>
      <c r="G37" s="192">
        <v>5629</v>
      </c>
      <c r="H37" s="316"/>
      <c r="I37" s="368"/>
    </row>
    <row r="38" spans="1:9" s="317" customFormat="1" ht="15" customHeight="1">
      <c r="A38" s="419" t="s">
        <v>238</v>
      </c>
      <c r="B38" s="419"/>
      <c r="C38" s="186">
        <v>0.05</v>
      </c>
      <c r="D38" s="187">
        <v>2786</v>
      </c>
      <c r="E38" s="323"/>
      <c r="F38" s="370">
        <f t="shared" si="1"/>
        <v>0.05000448712195998</v>
      </c>
      <c r="G38" s="192">
        <v>2786</v>
      </c>
      <c r="H38" s="316"/>
      <c r="I38" s="367"/>
    </row>
    <row r="39" spans="1:9" s="317" customFormat="1" ht="15" customHeight="1">
      <c r="A39" s="419" t="s">
        <v>102</v>
      </c>
      <c r="B39" s="419"/>
      <c r="C39" s="331">
        <v>0</v>
      </c>
      <c r="D39" s="187">
        <v>0</v>
      </c>
      <c r="E39" s="323"/>
      <c r="F39" s="370">
        <f t="shared" si="1"/>
        <v>0</v>
      </c>
      <c r="G39" s="192"/>
      <c r="H39" s="316"/>
      <c r="I39" s="368"/>
    </row>
    <row r="40" spans="1:9" s="317" customFormat="1" ht="15" customHeight="1">
      <c r="A40" s="419" t="s">
        <v>103</v>
      </c>
      <c r="B40" s="419"/>
      <c r="C40" s="331">
        <v>0</v>
      </c>
      <c r="D40" s="187">
        <v>0</v>
      </c>
      <c r="E40" s="323"/>
      <c r="F40" s="370">
        <f t="shared" si="1"/>
        <v>0</v>
      </c>
      <c r="G40" s="192"/>
      <c r="H40" s="316"/>
      <c r="I40" s="368"/>
    </row>
    <row r="41" spans="1:9" s="317" customFormat="1" ht="15" customHeight="1">
      <c r="A41" s="419" t="s">
        <v>104</v>
      </c>
      <c r="B41" s="419"/>
      <c r="C41" s="331">
        <v>0</v>
      </c>
      <c r="D41" s="187">
        <v>0</v>
      </c>
      <c r="E41" s="323"/>
      <c r="F41" s="370">
        <f t="shared" si="1"/>
        <v>0</v>
      </c>
      <c r="G41" s="192"/>
      <c r="H41" s="316"/>
      <c r="I41" s="368"/>
    </row>
    <row r="42" spans="1:9" s="317" customFormat="1" ht="15" customHeight="1">
      <c r="A42" s="419" t="s">
        <v>105</v>
      </c>
      <c r="B42" s="419"/>
      <c r="C42" s="331">
        <v>0</v>
      </c>
      <c r="D42" s="187">
        <v>0</v>
      </c>
      <c r="E42" s="323"/>
      <c r="F42" s="370">
        <f t="shared" si="1"/>
        <v>0</v>
      </c>
      <c r="G42" s="192"/>
      <c r="H42" s="316"/>
      <c r="I42" s="368"/>
    </row>
    <row r="43" spans="1:9" s="317" customFormat="1" ht="15" customHeight="1">
      <c r="A43" s="427" t="s">
        <v>101</v>
      </c>
      <c r="B43" s="427"/>
      <c r="C43" s="331">
        <v>0</v>
      </c>
      <c r="D43" s="187">
        <v>0</v>
      </c>
      <c r="E43" s="323"/>
      <c r="F43" s="370">
        <f t="shared" si="1"/>
        <v>0</v>
      </c>
      <c r="G43" s="192"/>
      <c r="H43" s="316"/>
      <c r="I43" s="368"/>
    </row>
    <row r="44" spans="1:9" s="317" customFormat="1" ht="22.5" customHeight="1">
      <c r="A44" s="428" t="s">
        <v>99</v>
      </c>
      <c r="B44" s="428"/>
      <c r="C44" s="331">
        <v>0</v>
      </c>
      <c r="D44" s="187">
        <v>0</v>
      </c>
      <c r="E44" s="323"/>
      <c r="F44" s="370">
        <f t="shared" si="1"/>
        <v>0</v>
      </c>
      <c r="G44" s="192"/>
      <c r="H44" s="316"/>
      <c r="I44" s="368"/>
    </row>
    <row r="45" spans="1:9" s="317" customFormat="1" ht="22.5" customHeight="1">
      <c r="A45" s="427" t="s">
        <v>100</v>
      </c>
      <c r="B45" s="427"/>
      <c r="C45" s="331">
        <v>0</v>
      </c>
      <c r="D45" s="187">
        <v>0</v>
      </c>
      <c r="E45" s="323"/>
      <c r="F45" s="370">
        <f t="shared" si="1"/>
        <v>0</v>
      </c>
      <c r="G45" s="192"/>
      <c r="H45" s="316"/>
      <c r="I45" s="368"/>
    </row>
    <row r="46" spans="1:9" s="317" customFormat="1" ht="15" customHeight="1">
      <c r="A46" s="436" t="s">
        <v>106</v>
      </c>
      <c r="B46" s="436"/>
      <c r="C46" s="331">
        <v>0</v>
      </c>
      <c r="D46" s="187">
        <v>0</v>
      </c>
      <c r="E46" s="323"/>
      <c r="F46" s="370">
        <f t="shared" si="1"/>
        <v>0</v>
      </c>
      <c r="G46" s="192"/>
      <c r="H46" s="316"/>
      <c r="I46" s="368"/>
    </row>
    <row r="47" spans="1:9" s="317" customFormat="1" ht="15" customHeight="1">
      <c r="A47" s="437" t="s">
        <v>98</v>
      </c>
      <c r="B47" s="437"/>
      <c r="C47" s="331">
        <v>0</v>
      </c>
      <c r="D47" s="187">
        <v>0</v>
      </c>
      <c r="E47" s="323"/>
      <c r="F47" s="370">
        <f t="shared" si="1"/>
        <v>0</v>
      </c>
      <c r="G47" s="192"/>
      <c r="H47" s="316"/>
      <c r="I47" s="368"/>
    </row>
    <row r="48" spans="1:9" s="317" customFormat="1" ht="22.5" customHeight="1">
      <c r="A48" s="419" t="s">
        <v>107</v>
      </c>
      <c r="B48" s="419"/>
      <c r="C48" s="331">
        <v>0.01</v>
      </c>
      <c r="D48" s="187">
        <v>500</v>
      </c>
      <c r="E48" s="323"/>
      <c r="F48" s="370">
        <f t="shared" si="1"/>
        <v>0.008974243919949745</v>
      </c>
      <c r="G48" s="192">
        <v>500</v>
      </c>
      <c r="H48" s="316"/>
      <c r="I48" s="368"/>
    </row>
    <row r="49" spans="1:9" s="317" customFormat="1" ht="15" customHeight="1">
      <c r="A49" s="419" t="s">
        <v>95</v>
      </c>
      <c r="B49" s="419"/>
      <c r="C49" s="186">
        <v>0</v>
      </c>
      <c r="D49" s="187">
        <v>0</v>
      </c>
      <c r="E49" s="323"/>
      <c r="F49" s="370">
        <f t="shared" si="1"/>
        <v>0</v>
      </c>
      <c r="G49" s="192"/>
      <c r="H49" s="316"/>
      <c r="I49" s="368"/>
    </row>
    <row r="50" spans="1:9" s="317" customFormat="1" ht="15" customHeight="1">
      <c r="A50" s="419" t="s">
        <v>96</v>
      </c>
      <c r="B50" s="419"/>
      <c r="C50" s="186">
        <v>0</v>
      </c>
      <c r="D50" s="187">
        <v>0</v>
      </c>
      <c r="E50" s="323"/>
      <c r="F50" s="370">
        <f t="shared" si="1"/>
        <v>0</v>
      </c>
      <c r="G50" s="192"/>
      <c r="H50" s="316"/>
      <c r="I50" s="367"/>
    </row>
    <row r="51" spans="1:9" s="317" customFormat="1" ht="15" customHeight="1">
      <c r="A51" s="419" t="s">
        <v>97</v>
      </c>
      <c r="B51" s="419"/>
      <c r="C51" s="186">
        <v>0</v>
      </c>
      <c r="D51" s="187">
        <v>0</v>
      </c>
      <c r="E51" s="323"/>
      <c r="F51" s="370">
        <f t="shared" si="1"/>
        <v>0</v>
      </c>
      <c r="G51" s="192"/>
      <c r="H51" s="316"/>
      <c r="I51" s="367"/>
    </row>
    <row r="52" spans="1:9" s="317" customFormat="1" ht="15" customHeight="1">
      <c r="A52" s="420" t="s">
        <v>175</v>
      </c>
      <c r="B52" s="420"/>
      <c r="C52" s="186">
        <v>0</v>
      </c>
      <c r="D52" s="187">
        <v>0</v>
      </c>
      <c r="E52" s="323"/>
      <c r="F52" s="370">
        <f t="shared" si="1"/>
        <v>0</v>
      </c>
      <c r="G52" s="192"/>
      <c r="H52" s="316"/>
      <c r="I52" s="367"/>
    </row>
    <row r="53" spans="1:9" s="317" customFormat="1" ht="15" customHeight="1">
      <c r="A53" s="420" t="s">
        <v>108</v>
      </c>
      <c r="B53" s="420"/>
      <c r="C53" s="186">
        <v>0</v>
      </c>
      <c r="D53" s="187">
        <v>0</v>
      </c>
      <c r="E53" s="323"/>
      <c r="F53" s="370">
        <f t="shared" si="1"/>
        <v>0</v>
      </c>
      <c r="G53" s="192"/>
      <c r="H53" s="316"/>
      <c r="I53" s="367"/>
    </row>
    <row r="54" spans="1:9" s="317" customFormat="1" ht="15" customHeight="1">
      <c r="A54" s="436"/>
      <c r="B54" s="436"/>
      <c r="C54" s="186">
        <v>0</v>
      </c>
      <c r="D54" s="187">
        <v>0</v>
      </c>
      <c r="E54" s="323"/>
      <c r="F54" s="370">
        <f t="shared" si="1"/>
        <v>0</v>
      </c>
      <c r="G54" s="192"/>
      <c r="H54" s="316"/>
      <c r="I54" s="367"/>
    </row>
    <row r="55" spans="1:9" s="317" customFormat="1" ht="15" customHeight="1">
      <c r="A55" s="437"/>
      <c r="B55" s="437"/>
      <c r="C55" s="186">
        <v>0</v>
      </c>
      <c r="D55" s="187">
        <v>0</v>
      </c>
      <c r="E55" s="323"/>
      <c r="F55" s="370">
        <f t="shared" si="1"/>
        <v>0</v>
      </c>
      <c r="G55" s="192"/>
      <c r="H55" s="316"/>
      <c r="I55" s="367"/>
    </row>
    <row r="56" spans="1:9" s="317" customFormat="1" ht="15" customHeight="1">
      <c r="A56" s="429"/>
      <c r="B56" s="429"/>
      <c r="C56" s="186">
        <v>0</v>
      </c>
      <c r="D56" s="187">
        <v>0</v>
      </c>
      <c r="E56" s="323"/>
      <c r="F56" s="370">
        <f t="shared" si="1"/>
        <v>0</v>
      </c>
      <c r="G56" s="192"/>
      <c r="H56" s="316"/>
      <c r="I56" s="367"/>
    </row>
    <row r="57" spans="1:9" s="317" customFormat="1" ht="15" customHeight="1">
      <c r="A57" s="434" t="s">
        <v>484</v>
      </c>
      <c r="B57" s="434"/>
      <c r="C57" s="186">
        <v>0.07</v>
      </c>
      <c r="D57" s="187">
        <v>3900</v>
      </c>
      <c r="E57" s="323"/>
      <c r="F57" s="370">
        <f>+G57/55715</f>
        <v>0.069999102575608</v>
      </c>
      <c r="G57" s="192">
        <v>3900</v>
      </c>
      <c r="H57" s="316"/>
      <c r="I57" s="367"/>
    </row>
    <row r="58" spans="1:9" s="317" customFormat="1" ht="15" customHeight="1">
      <c r="A58" s="434" t="s">
        <v>485</v>
      </c>
      <c r="B58" s="434"/>
      <c r="C58" s="186">
        <v>0.21</v>
      </c>
      <c r="D58" s="187">
        <v>11686</v>
      </c>
      <c r="E58" s="323"/>
      <c r="F58" s="370">
        <f>+G58/55715</f>
        <v>0.20974602889706542</v>
      </c>
      <c r="G58" s="192">
        <v>11686</v>
      </c>
      <c r="H58" s="316"/>
      <c r="I58" s="367"/>
    </row>
    <row r="59" spans="1:9" s="317" customFormat="1" ht="22.5" customHeight="1">
      <c r="A59" s="438" t="s">
        <v>486</v>
      </c>
      <c r="B59" s="438"/>
      <c r="C59" s="186">
        <v>0</v>
      </c>
      <c r="D59" s="187">
        <v>0</v>
      </c>
      <c r="E59" s="323"/>
      <c r="F59" s="370">
        <f>+G59/55715</f>
        <v>0</v>
      </c>
      <c r="G59" s="192"/>
      <c r="H59" s="316"/>
      <c r="I59" s="367"/>
    </row>
    <row r="60" spans="1:9" s="317" customFormat="1" ht="15" customHeight="1">
      <c r="A60" s="426" t="s">
        <v>487</v>
      </c>
      <c r="B60" s="426"/>
      <c r="C60" s="186">
        <v>0</v>
      </c>
      <c r="D60" s="187">
        <v>0</v>
      </c>
      <c r="E60" s="322"/>
      <c r="F60" s="370">
        <f t="shared" si="1"/>
        <v>0</v>
      </c>
      <c r="G60" s="192"/>
      <c r="H60" s="316"/>
      <c r="I60" s="367"/>
    </row>
    <row r="61" spans="1:9" s="317" customFormat="1" ht="15" customHeight="1" thickBot="1">
      <c r="A61" s="425" t="s">
        <v>488</v>
      </c>
      <c r="B61" s="425"/>
      <c r="C61" s="197">
        <v>0</v>
      </c>
      <c r="D61" s="198">
        <v>0</v>
      </c>
      <c r="E61" s="324"/>
      <c r="F61" s="371">
        <f t="shared" si="1"/>
        <v>0</v>
      </c>
      <c r="G61" s="199"/>
      <c r="H61" s="321"/>
      <c r="I61" s="367"/>
    </row>
    <row r="62" spans="1:9" ht="18" customHeight="1" thickBot="1" thickTop="1">
      <c r="A62" s="424" t="s">
        <v>171</v>
      </c>
      <c r="B62" s="424"/>
      <c r="C62" s="361"/>
      <c r="D62" s="362"/>
      <c r="E62" s="363"/>
      <c r="F62" s="361"/>
      <c r="G62" s="362"/>
      <c r="H62" s="364">
        <f>SUM(G31:G61)</f>
        <v>62654</v>
      </c>
      <c r="I62" s="300"/>
    </row>
    <row r="63" spans="1:9" ht="15" customHeight="1" thickBot="1" thickTop="1">
      <c r="A63" s="423" t="s">
        <v>412</v>
      </c>
      <c r="B63" s="423"/>
      <c r="C63" s="357">
        <f>SUM(C8:C62)</f>
        <v>35.38999999999999</v>
      </c>
      <c r="D63" s="358">
        <f>SUM(D9:D62)</f>
        <v>1971626</v>
      </c>
      <c r="E63" s="325"/>
      <c r="F63" s="359">
        <f>SUM(F8:F62)</f>
        <v>38.13454455712107</v>
      </c>
      <c r="H63" s="360">
        <f>SUM(H62+H29)</f>
        <v>2124666.1500000004</v>
      </c>
      <c r="I63" s="300"/>
    </row>
    <row r="64" spans="3:10" ht="15" customHeight="1" thickBot="1" thickTop="1">
      <c r="C64" s="176"/>
      <c r="D64" s="177"/>
      <c r="E64" s="326"/>
      <c r="H64" s="300"/>
      <c r="I64" s="300"/>
      <c r="J64" s="300"/>
    </row>
    <row r="65" spans="1:10" ht="15" customHeight="1" thickBot="1">
      <c r="A65" s="327" t="s">
        <v>174</v>
      </c>
      <c r="B65" s="327"/>
      <c r="C65" s="173"/>
      <c r="D65" s="328" t="str">
        <f>IF(H63=H6,"In Balance",IF(H63&gt;H6,"Over Budget",IF(H63&lt;H6,"Under Budget")))</f>
        <v>Under Budget</v>
      </c>
      <c r="E65" s="326"/>
      <c r="F65" s="356">
        <f>SUM(C2-F63)</f>
        <v>0.017939526159921115</v>
      </c>
      <c r="H65" s="193">
        <f>H6-H63</f>
        <v>999.5006999997422</v>
      </c>
      <c r="I65" s="300"/>
      <c r="J65" s="300"/>
    </row>
    <row r="66" spans="1:10" ht="15" customHeight="1">
      <c r="A66" s="300"/>
      <c r="B66" s="300"/>
      <c r="C66" s="173"/>
      <c r="D66" s="178"/>
      <c r="E66" s="326"/>
      <c r="G66" s="329"/>
      <c r="H66" s="326"/>
      <c r="I66" s="300"/>
      <c r="J66" s="300"/>
    </row>
    <row r="145" spans="1:2" ht="15" customHeight="1">
      <c r="A145" s="369" t="s">
        <v>279</v>
      </c>
      <c r="B145" s="299">
        <v>55715</v>
      </c>
    </row>
  </sheetData>
  <sheetProtection password="C92E" sheet="1" objects="1" scenarios="1"/>
  <mergeCells count="57">
    <mergeCell ref="A58:B58"/>
    <mergeCell ref="A59:B59"/>
    <mergeCell ref="A41:B41"/>
    <mergeCell ref="A53:B53"/>
    <mergeCell ref="A48:B48"/>
    <mergeCell ref="A55:B55"/>
    <mergeCell ref="A51:B51"/>
    <mergeCell ref="A49:B49"/>
    <mergeCell ref="A50:B50"/>
    <mergeCell ref="A52:B52"/>
    <mergeCell ref="A37:B37"/>
    <mergeCell ref="A39:B39"/>
    <mergeCell ref="A40:B40"/>
    <mergeCell ref="A32:B32"/>
    <mergeCell ref="A57:B57"/>
    <mergeCell ref="A30:B30"/>
    <mergeCell ref="A34:B34"/>
    <mergeCell ref="A54:B54"/>
    <mergeCell ref="A46:B46"/>
    <mergeCell ref="A47:B47"/>
    <mergeCell ref="A28:B28"/>
    <mergeCell ref="A27:B27"/>
    <mergeCell ref="A17:B17"/>
    <mergeCell ref="A18:B18"/>
    <mergeCell ref="A20:B20"/>
    <mergeCell ref="A23:B23"/>
    <mergeCell ref="A24:B24"/>
    <mergeCell ref="A63:B63"/>
    <mergeCell ref="A62:B62"/>
    <mergeCell ref="A61:B61"/>
    <mergeCell ref="A60:B60"/>
    <mergeCell ref="A33:B33"/>
    <mergeCell ref="A45:B45"/>
    <mergeCell ref="A44:B44"/>
    <mergeCell ref="A43:B43"/>
    <mergeCell ref="A42:B42"/>
    <mergeCell ref="A56:B56"/>
    <mergeCell ref="A15:B15"/>
    <mergeCell ref="A14:B14"/>
    <mergeCell ref="A35:B35"/>
    <mergeCell ref="A36:B36"/>
    <mergeCell ref="A16:B16"/>
    <mergeCell ref="A38:B38"/>
    <mergeCell ref="A31:B31"/>
    <mergeCell ref="A22:B22"/>
    <mergeCell ref="A25:B25"/>
    <mergeCell ref="A26:B26"/>
    <mergeCell ref="A13:B13"/>
    <mergeCell ref="A21:B21"/>
    <mergeCell ref="A7:B7"/>
    <mergeCell ref="A8:B8"/>
    <mergeCell ref="A29:B29"/>
    <mergeCell ref="A19:B19"/>
    <mergeCell ref="A9:B9"/>
    <mergeCell ref="A10:B10"/>
    <mergeCell ref="A11:B11"/>
    <mergeCell ref="A12:B12"/>
  </mergeCells>
  <conditionalFormatting sqref="D65">
    <cfRule type="expression" priority="1" dxfId="2" stopIfTrue="1">
      <formula>NOT(ISERROR(SEARCH("Under Budget",D65)))</formula>
    </cfRule>
    <cfRule type="expression" priority="2" dxfId="1" stopIfTrue="1">
      <formula>NOT(ISERROR(SEARCH("Over Budget",D65)))</formula>
    </cfRule>
    <cfRule type="expression" priority="3" dxfId="0" stopIfTrue="1">
      <formula>NOT(ISERROR(SEARCH("In Balance",D65)))</formula>
    </cfRule>
  </conditionalFormatting>
  <conditionalFormatting sqref="F65">
    <cfRule type="cellIs" priority="4" dxfId="0" operator="equal" stopIfTrue="1">
      <formula>0</formula>
    </cfRule>
    <cfRule type="cellIs" priority="5" dxfId="1" operator="lessThan" stopIfTrue="1">
      <formula>0</formula>
    </cfRule>
    <cfRule type="cellIs" priority="6" dxfId="2" operator="greaterThan" stopIfTrue="1">
      <formula>0</formula>
    </cfRule>
  </conditionalFormatting>
  <conditionalFormatting sqref="H65">
    <cfRule type="cellIs" priority="7" dxfId="2" operator="greaterThan" stopIfTrue="1">
      <formula>0</formula>
    </cfRule>
    <cfRule type="cellIs" priority="8" dxfId="1" operator="lessThan" stopIfTrue="1">
      <formula>0</formula>
    </cfRule>
    <cfRule type="cellIs" priority="9" dxfId="0" operator="equal" stopIfTrue="1">
      <formula>0</formula>
    </cfRule>
  </conditionalFormatting>
  <printOptions horizontalCentered="1"/>
  <pageMargins left="0.25" right="0.25" top="1" bottom="0.75" header="0.3" footer="0.3"/>
  <pageSetup horizontalDpi="600" verticalDpi="600" orientation="portrait" r:id="rId1"/>
  <headerFooter alignWithMargins="0">
    <oddHeader>&amp;C&amp;"Times New Roman,Bold"FY 2011-2012 REDUCTION WORKSHEET</oddHeader>
  </headerFooter>
  <rowBreaks count="1" manualBreakCount="1">
    <brk id="29" max="255" man="1"/>
  </rowBreaks>
</worksheet>
</file>

<file path=xl/worksheets/sheet20.xml><?xml version="1.0" encoding="utf-8"?>
<worksheet xmlns="http://schemas.openxmlformats.org/spreadsheetml/2006/main" xmlns:r="http://schemas.openxmlformats.org/officeDocument/2006/relationships">
  <sheetPr>
    <tabColor indexed="43"/>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142</v>
      </c>
    </row>
    <row r="2" spans="1:4" ht="12.75">
      <c r="A2" s="41" t="s">
        <v>221</v>
      </c>
      <c r="B2" s="1" t="s">
        <v>222</v>
      </c>
      <c r="C2" s="5" t="s">
        <v>223</v>
      </c>
      <c r="D2" s="42"/>
    </row>
    <row r="3" spans="1:4" ht="12.75">
      <c r="A3" s="41" t="s">
        <v>224</v>
      </c>
      <c r="B3" s="1" t="s">
        <v>243</v>
      </c>
      <c r="C3" s="5" t="s">
        <v>226</v>
      </c>
      <c r="D3" s="42"/>
    </row>
    <row r="4" spans="1:4" ht="13.5" thickBot="1">
      <c r="A4" s="43" t="s">
        <v>388</v>
      </c>
      <c r="B4" s="47" t="e">
        <f>+D45</f>
        <v>#REF!</v>
      </c>
      <c r="C4" s="44"/>
      <c r="D4" s="46"/>
    </row>
    <row r="6" spans="1:4" ht="12.75">
      <c r="A6" s="11" t="s">
        <v>227</v>
      </c>
      <c r="B6" s="94" t="s">
        <v>228</v>
      </c>
      <c r="C6" s="13" t="s">
        <v>229</v>
      </c>
      <c r="D6" s="11" t="s">
        <v>230</v>
      </c>
    </row>
    <row r="7" spans="1:4" ht="12.75">
      <c r="A7" s="205">
        <v>1</v>
      </c>
      <c r="B7" s="201" t="s">
        <v>189</v>
      </c>
      <c r="C7" s="206">
        <v>2000</v>
      </c>
      <c r="D7" s="4">
        <f aca="true" t="shared" si="0" ref="D7:D41">+C7*A7</f>
        <v>2000</v>
      </c>
    </row>
    <row r="8" spans="1:4" ht="12.75">
      <c r="A8" s="205"/>
      <c r="B8" s="201"/>
      <c r="C8" s="206"/>
      <c r="D8" s="3">
        <f t="shared" si="0"/>
        <v>0</v>
      </c>
    </row>
    <row r="9" spans="1:4" ht="12.75">
      <c r="A9" s="205"/>
      <c r="B9" s="201"/>
      <c r="C9" s="206"/>
      <c r="D9" s="3">
        <f t="shared" si="0"/>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+C17*A17</f>
        <v>0</v>
      </c>
    </row>
    <row r="18" spans="1:4" ht="12.75">
      <c r="A18" s="205"/>
      <c r="B18" s="201"/>
      <c r="C18" s="206"/>
      <c r="D18" s="3">
        <f>+C18*A18</f>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8"/>
      <c r="C24" s="206"/>
      <c r="D24" s="3">
        <f t="shared" si="0"/>
        <v>0</v>
      </c>
    </row>
    <row r="25" spans="1:4" ht="12.75">
      <c r="A25" s="205"/>
      <c r="B25" s="201"/>
      <c r="C25" s="206"/>
      <c r="D25" s="7">
        <f t="shared" si="0"/>
        <v>0</v>
      </c>
    </row>
    <row r="26" spans="1:4" ht="12.75">
      <c r="A26" s="205"/>
      <c r="B26" s="201"/>
      <c r="C26" s="206"/>
      <c r="D26" s="7">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19"/>
      <c r="B42" s="21"/>
      <c r="C42" s="21" t="s">
        <v>312</v>
      </c>
      <c r="D42" s="6">
        <f>SUM(D7:D41)</f>
        <v>2000</v>
      </c>
    </row>
    <row r="43" spans="1:4" ht="12.75">
      <c r="A43" s="1"/>
      <c r="B43" s="1"/>
      <c r="C43" s="8" t="str">
        <f>'Supplies - Instructional'!C43</f>
        <v>Tax (8.1%)</v>
      </c>
      <c r="D43" s="7" t="e">
        <f>+D42*tax_loc</f>
        <v>#REF!</v>
      </c>
    </row>
    <row r="44" spans="1:4" ht="12.75">
      <c r="A44" s="1"/>
      <c r="B44" s="1"/>
      <c r="C44" s="8" t="str">
        <f>'Supplies - Instructional'!C44</f>
        <v>Shipping (20%)</v>
      </c>
      <c r="D44" s="7" t="e">
        <f>+D42*ship</f>
        <v>#REF!</v>
      </c>
    </row>
    <row r="45" spans="1:4" ht="12.75">
      <c r="A45" s="24"/>
      <c r="B45" s="24"/>
      <c r="C45" s="26" t="s">
        <v>244</v>
      </c>
      <c r="D45" s="27" t="e">
        <f>SUM(D42:D44)</f>
        <v>#REF!</v>
      </c>
    </row>
    <row r="46" ht="12.75">
      <c r="D46" s="2"/>
    </row>
    <row r="47" ht="12.75">
      <c r="D47" s="2"/>
    </row>
    <row r="48" ht="12.75">
      <c r="D48" s="2"/>
    </row>
    <row r="49" ht="12.75">
      <c r="D49" s="2"/>
    </row>
    <row r="50" ht="12.75">
      <c r="D50" s="2"/>
    </row>
    <row r="51" ht="12.75">
      <c r="D51" s="2"/>
    </row>
    <row r="52" ht="12.75">
      <c r="D52" s="2"/>
    </row>
    <row r="53" ht="12.75">
      <c r="D53" s="2"/>
    </row>
  </sheetData>
  <sheetProtection password="C92E" sheet="1" objects="1" scenarios="1"/>
  <printOptions horizontalCentered="1"/>
  <pageMargins left="0.5" right="0.25" top="1" bottom="0.5"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43"/>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141</v>
      </c>
    </row>
    <row r="2" spans="1:4" ht="12.75">
      <c r="A2" s="41" t="s">
        <v>221</v>
      </c>
      <c r="B2" s="1" t="s">
        <v>222</v>
      </c>
      <c r="C2" s="5" t="s">
        <v>223</v>
      </c>
      <c r="D2" s="42"/>
    </row>
    <row r="3" spans="1:4" ht="12.75">
      <c r="A3" s="41" t="s">
        <v>224</v>
      </c>
      <c r="B3" s="1" t="s">
        <v>245</v>
      </c>
      <c r="C3" s="5" t="s">
        <v>226</v>
      </c>
      <c r="D3" s="42"/>
    </row>
    <row r="4" spans="1:4" ht="13.5" thickBot="1">
      <c r="A4" s="43" t="s">
        <v>388</v>
      </c>
      <c r="B4" s="47">
        <f>+D45</f>
        <v>2433.9</v>
      </c>
      <c r="C4" s="44"/>
      <c r="D4" s="46"/>
    </row>
    <row r="6" spans="1:4" ht="12.75">
      <c r="A6" s="11" t="s">
        <v>227</v>
      </c>
      <c r="B6" s="94" t="s">
        <v>228</v>
      </c>
      <c r="C6" s="13" t="s">
        <v>229</v>
      </c>
      <c r="D6" s="11" t="s">
        <v>230</v>
      </c>
    </row>
    <row r="7" spans="1:4" ht="12.75">
      <c r="A7" s="205">
        <v>1</v>
      </c>
      <c r="B7" s="201" t="s">
        <v>189</v>
      </c>
      <c r="C7" s="206">
        <v>1900</v>
      </c>
      <c r="D7" s="7">
        <f aca="true" t="shared" si="0" ref="D7:D41">+C7*A7</f>
        <v>1900</v>
      </c>
    </row>
    <row r="8" spans="1:4" ht="12.75">
      <c r="A8" s="205"/>
      <c r="B8" s="201"/>
      <c r="C8" s="206"/>
      <c r="D8" s="7">
        <f t="shared" si="0"/>
        <v>0</v>
      </c>
    </row>
    <row r="9" spans="1:4" ht="12.75">
      <c r="A9" s="205"/>
      <c r="B9" s="201"/>
      <c r="C9" s="206"/>
      <c r="D9" s="7">
        <f t="shared" si="0"/>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+C18*A18</f>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8"/>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 t="shared" si="0"/>
        <v>0</v>
      </c>
    </row>
    <row r="38" spans="1:4" ht="12.75">
      <c r="A38" s="205"/>
      <c r="B38" s="201"/>
      <c r="C38" s="206"/>
      <c r="D38" s="7">
        <f t="shared" si="0"/>
        <v>0</v>
      </c>
    </row>
    <row r="39" spans="1:4" ht="12.75">
      <c r="A39" s="205"/>
      <c r="B39" s="201"/>
      <c r="C39" s="206"/>
      <c r="D39" s="7">
        <f t="shared" si="0"/>
        <v>0</v>
      </c>
    </row>
    <row r="40" spans="1:4" ht="12.75">
      <c r="A40" s="205"/>
      <c r="B40" s="201"/>
      <c r="C40" s="206"/>
      <c r="D40" s="7">
        <f t="shared" si="0"/>
        <v>0</v>
      </c>
    </row>
    <row r="41" spans="1:4" ht="12.75">
      <c r="A41" s="205"/>
      <c r="B41" s="201"/>
      <c r="C41" s="206"/>
      <c r="D41" s="7">
        <f t="shared" si="0"/>
        <v>0</v>
      </c>
    </row>
    <row r="42" spans="1:4" ht="12.75">
      <c r="A42" s="19"/>
      <c r="B42" s="21"/>
      <c r="C42" s="21" t="s">
        <v>260</v>
      </c>
      <c r="D42" s="22">
        <f>SUM(D7:D41)</f>
        <v>1900</v>
      </c>
    </row>
    <row r="43" spans="1:4" ht="12.75">
      <c r="A43" s="1"/>
      <c r="B43" s="1"/>
      <c r="C43" s="8" t="str">
        <f>'Supplies - Instructional'!C43</f>
        <v>Tax (8.1%)</v>
      </c>
      <c r="D43" s="7">
        <f>+D42*0.081</f>
        <v>153.9</v>
      </c>
    </row>
    <row r="44" spans="1:4" ht="12.75">
      <c r="A44" s="1"/>
      <c r="B44" s="1"/>
      <c r="C44" s="8" t="str">
        <f>'Supplies - Instructional'!C44</f>
        <v>Shipping (20%)</v>
      </c>
      <c r="D44" s="7">
        <f>+D42*0.2</f>
        <v>380</v>
      </c>
    </row>
    <row r="45" spans="1:4" ht="12.75">
      <c r="A45" s="24"/>
      <c r="B45" s="24"/>
      <c r="C45" s="26" t="s">
        <v>246</v>
      </c>
      <c r="D45" s="27">
        <f>SUM(D42:D44)</f>
        <v>2433.9</v>
      </c>
    </row>
    <row r="46" ht="12.75">
      <c r="D46" s="2"/>
    </row>
    <row r="47" ht="12.75">
      <c r="D47" s="2"/>
    </row>
    <row r="48" ht="12.75">
      <c r="D48" s="2"/>
    </row>
    <row r="49" ht="12.75">
      <c r="D49" s="2"/>
    </row>
    <row r="50" ht="12.75">
      <c r="D50" s="2"/>
    </row>
    <row r="51" ht="12.75">
      <c r="D51" s="2"/>
    </row>
    <row r="52" ht="12.75">
      <c r="D52" s="2"/>
    </row>
    <row r="53" ht="12.75">
      <c r="D53" s="2"/>
    </row>
  </sheetData>
  <sheetProtection password="C92E" sheet="1" objects="1" scenarios="1"/>
  <printOptions horizontalCentered="1"/>
  <pageMargins left="0.5" right="0.25" top="1" bottom="0.5"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43"/>
  </sheetPr>
  <dimension ref="A1:D53"/>
  <sheetViews>
    <sheetView zoomScalePageLayoutView="0" workbookViewId="0" topLeftCell="A15">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140</v>
      </c>
    </row>
    <row r="2" spans="1:4" ht="12.75">
      <c r="A2" s="41" t="s">
        <v>221</v>
      </c>
      <c r="B2" s="1" t="s">
        <v>222</v>
      </c>
      <c r="C2" s="5" t="s">
        <v>223</v>
      </c>
      <c r="D2" s="42"/>
    </row>
    <row r="3" spans="1:4" ht="12.75">
      <c r="A3" s="41" t="s">
        <v>224</v>
      </c>
      <c r="B3" s="1" t="s">
        <v>247</v>
      </c>
      <c r="C3" s="5" t="s">
        <v>226</v>
      </c>
      <c r="D3" s="42"/>
    </row>
    <row r="4" spans="1:4" ht="13.5" thickBot="1">
      <c r="A4" s="43" t="s">
        <v>388</v>
      </c>
      <c r="B4" s="47" t="e">
        <f>+D45</f>
        <v>#REF!</v>
      </c>
      <c r="C4" s="44"/>
      <c r="D4" s="46"/>
    </row>
    <row r="6" spans="1:4" ht="12.75">
      <c r="A6" s="11" t="s">
        <v>227</v>
      </c>
      <c r="B6" s="94" t="s">
        <v>228</v>
      </c>
      <c r="C6" s="13" t="s">
        <v>229</v>
      </c>
      <c r="D6" s="11" t="s">
        <v>230</v>
      </c>
    </row>
    <row r="7" spans="1:4" ht="12.75">
      <c r="A7" s="15"/>
      <c r="B7" s="11" t="s">
        <v>247</v>
      </c>
      <c r="C7" s="16"/>
      <c r="D7" s="16">
        <f aca="true" t="shared" si="0" ref="D7:D41">+C7*A7</f>
        <v>0</v>
      </c>
    </row>
    <row r="8" spans="1:4" ht="12.75">
      <c r="A8" s="205">
        <v>2</v>
      </c>
      <c r="B8" s="201" t="s">
        <v>186</v>
      </c>
      <c r="C8" s="206">
        <v>8000</v>
      </c>
      <c r="D8" s="7">
        <f t="shared" si="0"/>
        <v>16000</v>
      </c>
    </row>
    <row r="9" spans="1:4" ht="12.75">
      <c r="A9" s="205"/>
      <c r="B9" s="201"/>
      <c r="C9" s="206"/>
      <c r="D9" s="7">
        <f t="shared" si="0"/>
        <v>0</v>
      </c>
    </row>
    <row r="10" spans="1:4" ht="12.75">
      <c r="A10" s="205">
        <v>4</v>
      </c>
      <c r="B10" s="201" t="s">
        <v>186</v>
      </c>
      <c r="C10" s="206">
        <v>1225</v>
      </c>
      <c r="D10" s="7">
        <f t="shared" si="0"/>
        <v>4900</v>
      </c>
    </row>
    <row r="11" spans="1:4" ht="12.75">
      <c r="A11" s="205"/>
      <c r="B11" s="201" t="s">
        <v>190</v>
      </c>
      <c r="C11" s="206"/>
      <c r="D11" s="7">
        <f t="shared" si="0"/>
        <v>0</v>
      </c>
    </row>
    <row r="12" spans="1:4" ht="12.75">
      <c r="A12" s="205"/>
      <c r="B12" s="201"/>
      <c r="C12" s="206"/>
      <c r="D12" s="7">
        <f t="shared" si="0"/>
        <v>0</v>
      </c>
    </row>
    <row r="13" spans="1:4" ht="12.75">
      <c r="A13" s="205">
        <v>8</v>
      </c>
      <c r="B13" s="201" t="s">
        <v>191</v>
      </c>
      <c r="C13" s="206">
        <v>1000</v>
      </c>
      <c r="D13" s="7">
        <f t="shared" si="0"/>
        <v>8000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+C18*A18</f>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8"/>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+C32*A32</f>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 t="shared" si="0"/>
        <v>0</v>
      </c>
    </row>
    <row r="38" spans="1:4" ht="12.75">
      <c r="A38" s="205"/>
      <c r="B38" s="201"/>
      <c r="C38" s="206"/>
      <c r="D38" s="7">
        <f t="shared" si="0"/>
        <v>0</v>
      </c>
    </row>
    <row r="39" spans="1:4" ht="12.75">
      <c r="A39" s="205"/>
      <c r="B39" s="201"/>
      <c r="C39" s="206"/>
      <c r="D39" s="7">
        <f t="shared" si="0"/>
        <v>0</v>
      </c>
    </row>
    <row r="40" spans="1:4" ht="12.75">
      <c r="A40" s="205"/>
      <c r="B40" s="201"/>
      <c r="C40" s="206"/>
      <c r="D40" s="7">
        <f t="shared" si="0"/>
        <v>0</v>
      </c>
    </row>
    <row r="41" spans="1:4" ht="12.75">
      <c r="A41" s="205"/>
      <c r="B41" s="201"/>
      <c r="C41" s="206"/>
      <c r="D41" s="7">
        <f t="shared" si="0"/>
        <v>0</v>
      </c>
    </row>
    <row r="42" spans="1:4" ht="12.75">
      <c r="A42" s="19"/>
      <c r="B42" s="21"/>
      <c r="C42" s="74" t="s">
        <v>261</v>
      </c>
      <c r="D42" s="73">
        <f>SUM(D7:D41)</f>
        <v>28900</v>
      </c>
    </row>
    <row r="43" spans="1:4" ht="12.75">
      <c r="A43" s="1"/>
      <c r="B43" s="1"/>
      <c r="C43" s="8" t="str">
        <f>'Supplies - Instructional'!C43</f>
        <v>Tax (8.1%)</v>
      </c>
      <c r="D43" s="7" t="e">
        <f>+D42*tax_loc</f>
        <v>#REF!</v>
      </c>
    </row>
    <row r="44" spans="1:4" ht="12.75">
      <c r="A44" s="1"/>
      <c r="B44" s="1"/>
      <c r="C44" s="8" t="str">
        <f>'Supplies - Instructional'!C44</f>
        <v>Shipping (20%)</v>
      </c>
      <c r="D44" s="7" t="e">
        <f>+D42*ship</f>
        <v>#REF!</v>
      </c>
    </row>
    <row r="45" spans="1:4" ht="12.75">
      <c r="A45" s="24"/>
      <c r="B45" s="20"/>
      <c r="C45" s="26" t="s">
        <v>332</v>
      </c>
      <c r="D45" s="27" t="e">
        <f>SUM(D42:D44)</f>
        <v>#REF!</v>
      </c>
    </row>
    <row r="46" ht="12.75">
      <c r="D46" s="2"/>
    </row>
    <row r="47" ht="12.75">
      <c r="D47" s="2"/>
    </row>
    <row r="48" ht="12.75">
      <c r="D48" s="2"/>
    </row>
    <row r="49" ht="12.75">
      <c r="D49" s="2"/>
    </row>
    <row r="50" ht="12.75">
      <c r="D50" s="2"/>
    </row>
    <row r="51" ht="12.75">
      <c r="D51" s="2"/>
    </row>
    <row r="52" ht="12.75">
      <c r="D52" s="2"/>
    </row>
    <row r="53" ht="12.75">
      <c r="D53" s="2"/>
    </row>
  </sheetData>
  <sheetProtection password="C92E" sheet="1" objects="1" scenarios="1"/>
  <printOptions horizontalCentered="1"/>
  <pageMargins left="0.5" right="0.25" top="1" bottom="0.5"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indexed="43"/>
  </sheetPr>
  <dimension ref="A1:D65"/>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139</v>
      </c>
    </row>
    <row r="2" spans="1:4" ht="12.75">
      <c r="A2" s="41" t="s">
        <v>221</v>
      </c>
      <c r="B2" s="1" t="s">
        <v>222</v>
      </c>
      <c r="C2" s="5" t="s">
        <v>223</v>
      </c>
      <c r="D2" s="42"/>
    </row>
    <row r="3" spans="1:4" ht="12.75">
      <c r="A3" s="41" t="s">
        <v>224</v>
      </c>
      <c r="B3" s="1" t="s">
        <v>309</v>
      </c>
      <c r="C3" s="5" t="s">
        <v>226</v>
      </c>
      <c r="D3" s="42"/>
    </row>
    <row r="4" spans="1:4" ht="13.5" thickBot="1">
      <c r="A4" s="43" t="s">
        <v>388</v>
      </c>
      <c r="B4" s="47">
        <f>+D45</f>
        <v>10000</v>
      </c>
      <c r="C4" s="44"/>
      <c r="D4" s="46"/>
    </row>
    <row r="6" spans="1:4" ht="12.75">
      <c r="A6" s="11" t="s">
        <v>227</v>
      </c>
      <c r="B6" s="94" t="s">
        <v>269</v>
      </c>
      <c r="C6" s="18" t="s">
        <v>267</v>
      </c>
      <c r="D6" s="11" t="s">
        <v>230</v>
      </c>
    </row>
    <row r="7" spans="1:4" ht="12.75">
      <c r="A7" s="205">
        <v>1</v>
      </c>
      <c r="B7" s="201" t="s">
        <v>192</v>
      </c>
      <c r="C7" s="206">
        <v>1500</v>
      </c>
      <c r="D7" s="4">
        <f aca="true" t="shared" si="0" ref="D7:D43">+C7*A7</f>
        <v>1500</v>
      </c>
    </row>
    <row r="8" spans="1:4" ht="12.75">
      <c r="A8" s="205">
        <v>1</v>
      </c>
      <c r="B8" s="201" t="s">
        <v>193</v>
      </c>
      <c r="C8" s="206">
        <v>2500</v>
      </c>
      <c r="D8" s="3">
        <f t="shared" si="0"/>
        <v>2500</v>
      </c>
    </row>
    <row r="9" spans="1:4" ht="12.75">
      <c r="A9" s="205">
        <v>1</v>
      </c>
      <c r="B9" s="201" t="s">
        <v>194</v>
      </c>
      <c r="C9" s="206">
        <v>1500</v>
      </c>
      <c r="D9" s="3">
        <f t="shared" si="0"/>
        <v>1500</v>
      </c>
    </row>
    <row r="10" spans="1:4" ht="12.75">
      <c r="A10" s="205">
        <v>1</v>
      </c>
      <c r="B10" s="201" t="s">
        <v>195</v>
      </c>
      <c r="C10" s="206">
        <v>1000</v>
      </c>
      <c r="D10" s="3">
        <f t="shared" si="0"/>
        <v>1000</v>
      </c>
    </row>
    <row r="11" spans="1:4" ht="12.75">
      <c r="A11" s="205">
        <v>1</v>
      </c>
      <c r="B11" s="201" t="s">
        <v>196</v>
      </c>
      <c r="C11" s="206">
        <v>1000</v>
      </c>
      <c r="D11" s="3">
        <f t="shared" si="0"/>
        <v>1000</v>
      </c>
    </row>
    <row r="12" spans="1:4" ht="12.75">
      <c r="A12" s="205">
        <v>1</v>
      </c>
      <c r="B12" s="201" t="s">
        <v>197</v>
      </c>
      <c r="C12" s="206">
        <v>1000</v>
      </c>
      <c r="D12" s="3">
        <f t="shared" si="0"/>
        <v>1000</v>
      </c>
    </row>
    <row r="13" spans="1:4" ht="12.75">
      <c r="A13" s="205">
        <v>1</v>
      </c>
      <c r="B13" s="201" t="s">
        <v>189</v>
      </c>
      <c r="C13" s="206">
        <v>1500</v>
      </c>
      <c r="D13" s="3">
        <f t="shared" si="0"/>
        <v>1500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205"/>
      <c r="B42" s="201"/>
      <c r="C42" s="206"/>
      <c r="D42" s="3">
        <f t="shared" si="0"/>
        <v>0</v>
      </c>
    </row>
    <row r="43" spans="1:4" ht="12.75">
      <c r="A43" s="205"/>
      <c r="B43" s="201"/>
      <c r="C43" s="206"/>
      <c r="D43" s="3">
        <f t="shared" si="0"/>
        <v>0</v>
      </c>
    </row>
    <row r="44" spans="1:4" ht="13.5" thickBot="1">
      <c r="A44" s="205"/>
      <c r="B44" s="201"/>
      <c r="C44" s="206"/>
      <c r="D44" s="3">
        <f>+C44*A44</f>
        <v>0</v>
      </c>
    </row>
    <row r="45" spans="1:4" ht="13.5" thickBot="1">
      <c r="A45" s="78"/>
      <c r="B45" s="79"/>
      <c r="C45" s="80" t="s">
        <v>268</v>
      </c>
      <c r="D45" s="81">
        <f>SUM(D7:D44)</f>
        <v>10000</v>
      </c>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63" spans="1:2" ht="12.75" hidden="1">
      <c r="A63" t="s">
        <v>276</v>
      </c>
      <c r="B63" t="e">
        <f>+Summary!B11</f>
        <v>#N/A</v>
      </c>
    </row>
    <row r="64" spans="1:2" ht="12.75" hidden="1">
      <c r="A64" t="s">
        <v>271</v>
      </c>
      <c r="B64" s="30" t="e">
        <f>+#REF!</f>
        <v>#REF!</v>
      </c>
    </row>
    <row r="65" ht="12.75">
      <c r="B65" s="30"/>
    </row>
  </sheetData>
  <sheetProtection password="C92E" sheet="1" objects="1" scenarios="1"/>
  <printOptions horizontalCentered="1"/>
  <pageMargins left="0.5" right="0.25" top="1" bottom="0.5"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indexed="43"/>
  </sheetPr>
  <dimension ref="A1:D65"/>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138</v>
      </c>
    </row>
    <row r="2" spans="1:4" ht="12.75">
      <c r="A2" s="41" t="s">
        <v>221</v>
      </c>
      <c r="B2" s="1" t="s">
        <v>222</v>
      </c>
      <c r="C2" s="5" t="s">
        <v>223</v>
      </c>
      <c r="D2" s="42"/>
    </row>
    <row r="3" spans="1:4" ht="12.75">
      <c r="A3" s="41" t="s">
        <v>224</v>
      </c>
      <c r="B3" s="1" t="s">
        <v>214</v>
      </c>
      <c r="C3" s="5" t="s">
        <v>226</v>
      </c>
      <c r="D3" s="42"/>
    </row>
    <row r="4" spans="1:4" ht="13.5" thickBot="1">
      <c r="A4" s="43" t="s">
        <v>388</v>
      </c>
      <c r="B4" s="209">
        <f>+D45</f>
        <v>0</v>
      </c>
      <c r="C4" s="44"/>
      <c r="D4" s="210"/>
    </row>
    <row r="6" spans="1:4" ht="12.75">
      <c r="A6" s="11" t="s">
        <v>227</v>
      </c>
      <c r="B6" s="94" t="s">
        <v>216</v>
      </c>
      <c r="C6" s="18" t="s">
        <v>267</v>
      </c>
      <c r="D6" s="11" t="s">
        <v>230</v>
      </c>
    </row>
    <row r="7" spans="1:4" ht="12.75">
      <c r="A7" s="211"/>
      <c r="B7" s="201"/>
      <c r="C7" s="212"/>
      <c r="D7" s="213">
        <f aca="true" t="shared" si="0" ref="D7:D44">+C7*A7</f>
        <v>0</v>
      </c>
    </row>
    <row r="8" spans="1:4" ht="12.75">
      <c r="A8" s="211"/>
      <c r="B8" s="201"/>
      <c r="C8" s="212"/>
      <c r="D8" s="214">
        <f t="shared" si="0"/>
        <v>0</v>
      </c>
    </row>
    <row r="9" spans="1:4" ht="12.75">
      <c r="A9" s="211"/>
      <c r="B9" s="201"/>
      <c r="C9" s="212"/>
      <c r="D9" s="214">
        <f t="shared" si="0"/>
        <v>0</v>
      </c>
    </row>
    <row r="10" spans="1:4" ht="12.75">
      <c r="A10" s="211"/>
      <c r="B10" s="201"/>
      <c r="C10" s="212"/>
      <c r="D10" s="214">
        <f t="shared" si="0"/>
        <v>0</v>
      </c>
    </row>
    <row r="11" spans="1:4" ht="12.75">
      <c r="A11" s="211"/>
      <c r="B11" s="201"/>
      <c r="C11" s="212"/>
      <c r="D11" s="214">
        <f t="shared" si="0"/>
        <v>0</v>
      </c>
    </row>
    <row r="12" spans="1:4" ht="12.75">
      <c r="A12" s="211"/>
      <c r="B12" s="201"/>
      <c r="C12" s="212"/>
      <c r="D12" s="214">
        <f t="shared" si="0"/>
        <v>0</v>
      </c>
    </row>
    <row r="13" spans="1:4" ht="12.75">
      <c r="A13" s="211"/>
      <c r="B13" s="201"/>
      <c r="C13" s="212"/>
      <c r="D13" s="214">
        <f t="shared" si="0"/>
        <v>0</v>
      </c>
    </row>
    <row r="14" spans="1:4" ht="12.75">
      <c r="A14" s="211"/>
      <c r="B14" s="201"/>
      <c r="C14" s="212"/>
      <c r="D14" s="214">
        <f t="shared" si="0"/>
        <v>0</v>
      </c>
    </row>
    <row r="15" spans="1:4" ht="12.75">
      <c r="A15" s="211"/>
      <c r="B15" s="201"/>
      <c r="C15" s="212"/>
      <c r="D15" s="214">
        <f t="shared" si="0"/>
        <v>0</v>
      </c>
    </row>
    <row r="16" spans="1:4" ht="12.75">
      <c r="A16" s="211"/>
      <c r="B16" s="201"/>
      <c r="C16" s="212"/>
      <c r="D16" s="214">
        <f t="shared" si="0"/>
        <v>0</v>
      </c>
    </row>
    <row r="17" spans="1:4" ht="12.75">
      <c r="A17" s="211"/>
      <c r="B17" s="201"/>
      <c r="C17" s="212"/>
      <c r="D17" s="214">
        <f t="shared" si="0"/>
        <v>0</v>
      </c>
    </row>
    <row r="18" spans="1:4" ht="12.75">
      <c r="A18" s="211"/>
      <c r="B18" s="201"/>
      <c r="C18" s="212"/>
      <c r="D18" s="214">
        <f t="shared" si="0"/>
        <v>0</v>
      </c>
    </row>
    <row r="19" spans="1:4" ht="12.75">
      <c r="A19" s="211"/>
      <c r="B19" s="201"/>
      <c r="C19" s="212"/>
      <c r="D19" s="214">
        <f t="shared" si="0"/>
        <v>0</v>
      </c>
    </row>
    <row r="20" spans="1:4" ht="12.75">
      <c r="A20" s="211"/>
      <c r="B20" s="201"/>
      <c r="C20" s="212"/>
      <c r="D20" s="214">
        <f t="shared" si="0"/>
        <v>0</v>
      </c>
    </row>
    <row r="21" spans="1:4" ht="12.75">
      <c r="A21" s="211"/>
      <c r="B21" s="201"/>
      <c r="C21" s="212"/>
      <c r="D21" s="214">
        <f t="shared" si="0"/>
        <v>0</v>
      </c>
    </row>
    <row r="22" spans="1:4" ht="12.75">
      <c r="A22" s="211"/>
      <c r="B22" s="201"/>
      <c r="C22" s="212"/>
      <c r="D22" s="214">
        <f t="shared" si="0"/>
        <v>0</v>
      </c>
    </row>
    <row r="23" spans="1:4" ht="12.75">
      <c r="A23" s="211"/>
      <c r="B23" s="201"/>
      <c r="C23" s="212"/>
      <c r="D23" s="214">
        <f t="shared" si="0"/>
        <v>0</v>
      </c>
    </row>
    <row r="24" spans="1:4" ht="12.75">
      <c r="A24" s="211"/>
      <c r="B24" s="201"/>
      <c r="C24" s="212"/>
      <c r="D24" s="214">
        <f t="shared" si="0"/>
        <v>0</v>
      </c>
    </row>
    <row r="25" spans="1:4" ht="12.75">
      <c r="A25" s="211"/>
      <c r="B25" s="201"/>
      <c r="C25" s="212"/>
      <c r="D25" s="214">
        <f t="shared" si="0"/>
        <v>0</v>
      </c>
    </row>
    <row r="26" spans="1:4" ht="12.75">
      <c r="A26" s="211"/>
      <c r="B26" s="201"/>
      <c r="C26" s="212"/>
      <c r="D26" s="214">
        <f t="shared" si="0"/>
        <v>0</v>
      </c>
    </row>
    <row r="27" spans="1:4" ht="12.75">
      <c r="A27" s="211"/>
      <c r="B27" s="201"/>
      <c r="C27" s="212"/>
      <c r="D27" s="214">
        <f t="shared" si="0"/>
        <v>0</v>
      </c>
    </row>
    <row r="28" spans="1:4" ht="12.75">
      <c r="A28" s="211"/>
      <c r="B28" s="201"/>
      <c r="C28" s="212"/>
      <c r="D28" s="214">
        <f t="shared" si="0"/>
        <v>0</v>
      </c>
    </row>
    <row r="29" spans="1:4" ht="12.75">
      <c r="A29" s="211"/>
      <c r="B29" s="201"/>
      <c r="C29" s="212"/>
      <c r="D29" s="214">
        <f t="shared" si="0"/>
        <v>0</v>
      </c>
    </row>
    <row r="30" spans="1:4" ht="12.75">
      <c r="A30" s="211"/>
      <c r="B30" s="201"/>
      <c r="C30" s="212"/>
      <c r="D30" s="214">
        <f t="shared" si="0"/>
        <v>0</v>
      </c>
    </row>
    <row r="31" spans="1:4" ht="12.75">
      <c r="A31" s="211"/>
      <c r="B31" s="201"/>
      <c r="C31" s="212"/>
      <c r="D31" s="214">
        <f t="shared" si="0"/>
        <v>0</v>
      </c>
    </row>
    <row r="32" spans="1:4" ht="12.75">
      <c r="A32" s="211"/>
      <c r="B32" s="201"/>
      <c r="C32" s="212"/>
      <c r="D32" s="214">
        <f t="shared" si="0"/>
        <v>0</v>
      </c>
    </row>
    <row r="33" spans="1:4" ht="12.75">
      <c r="A33" s="211"/>
      <c r="B33" s="201"/>
      <c r="C33" s="212"/>
      <c r="D33" s="214">
        <f t="shared" si="0"/>
        <v>0</v>
      </c>
    </row>
    <row r="34" spans="1:4" ht="12.75">
      <c r="A34" s="211"/>
      <c r="B34" s="201"/>
      <c r="C34" s="212"/>
      <c r="D34" s="214">
        <f t="shared" si="0"/>
        <v>0</v>
      </c>
    </row>
    <row r="35" spans="1:4" ht="12.75">
      <c r="A35" s="211"/>
      <c r="B35" s="201"/>
      <c r="C35" s="212"/>
      <c r="D35" s="214">
        <f t="shared" si="0"/>
        <v>0</v>
      </c>
    </row>
    <row r="36" spans="1:4" ht="12.75">
      <c r="A36" s="211"/>
      <c r="B36" s="201"/>
      <c r="C36" s="212"/>
      <c r="D36" s="214">
        <f t="shared" si="0"/>
        <v>0</v>
      </c>
    </row>
    <row r="37" spans="1:4" ht="12.75">
      <c r="A37" s="211"/>
      <c r="B37" s="201"/>
      <c r="C37" s="212"/>
      <c r="D37" s="214">
        <f t="shared" si="0"/>
        <v>0</v>
      </c>
    </row>
    <row r="38" spans="1:4" ht="12.75">
      <c r="A38" s="211"/>
      <c r="B38" s="201"/>
      <c r="C38" s="212"/>
      <c r="D38" s="214">
        <f t="shared" si="0"/>
        <v>0</v>
      </c>
    </row>
    <row r="39" spans="1:4" ht="12.75">
      <c r="A39" s="211"/>
      <c r="B39" s="201"/>
      <c r="C39" s="212"/>
      <c r="D39" s="214">
        <f t="shared" si="0"/>
        <v>0</v>
      </c>
    </row>
    <row r="40" spans="1:4" ht="12.75">
      <c r="A40" s="211"/>
      <c r="B40" s="201"/>
      <c r="C40" s="212"/>
      <c r="D40" s="214">
        <f t="shared" si="0"/>
        <v>0</v>
      </c>
    </row>
    <row r="41" spans="1:4" ht="12.75">
      <c r="A41" s="211"/>
      <c r="B41" s="201"/>
      <c r="C41" s="212"/>
      <c r="D41" s="214">
        <f t="shared" si="0"/>
        <v>0</v>
      </c>
    </row>
    <row r="42" spans="1:4" ht="12.75">
      <c r="A42" s="211"/>
      <c r="B42" s="201"/>
      <c r="C42" s="212"/>
      <c r="D42" s="214">
        <f t="shared" si="0"/>
        <v>0</v>
      </c>
    </row>
    <row r="43" spans="1:4" ht="12.75">
      <c r="A43" s="211"/>
      <c r="B43" s="201"/>
      <c r="C43" s="212"/>
      <c r="D43" s="214">
        <f t="shared" si="0"/>
        <v>0</v>
      </c>
    </row>
    <row r="44" spans="1:4" ht="13.5" thickBot="1">
      <c r="A44" s="211"/>
      <c r="B44" s="201"/>
      <c r="C44" s="212"/>
      <c r="D44" s="214">
        <f t="shared" si="0"/>
        <v>0</v>
      </c>
    </row>
    <row r="45" spans="1:4" ht="13.5" thickBot="1">
      <c r="A45" s="78"/>
      <c r="B45" s="79"/>
      <c r="C45" s="80" t="s">
        <v>215</v>
      </c>
      <c r="D45" s="81">
        <f>SUM(D7:D44)</f>
        <v>0</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ht="12.75">
      <c r="D58" s="215"/>
    </row>
    <row r="63" spans="1:2" ht="12.75" hidden="1">
      <c r="A63" t="s">
        <v>276</v>
      </c>
      <c r="B63" t="e">
        <f>+Summary!B11</f>
        <v>#N/A</v>
      </c>
    </row>
    <row r="64" spans="1:2" ht="12.75" hidden="1">
      <c r="A64" t="s">
        <v>271</v>
      </c>
      <c r="B64" s="30" t="e">
        <f>+#REF!</f>
        <v>#REF!</v>
      </c>
    </row>
    <row r="65" ht="12.75">
      <c r="B65" s="30"/>
    </row>
  </sheetData>
  <sheetProtection password="C92E" sheet="1" objects="1" scenarios="1"/>
  <printOptions horizontalCentered="1"/>
  <pageMargins left="0.5" right="0.25" top="1" bottom="0.5"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43"/>
  </sheetPr>
  <dimension ref="A1:D6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137</v>
      </c>
    </row>
    <row r="2" spans="1:4" ht="12.75">
      <c r="A2" s="41" t="s">
        <v>221</v>
      </c>
      <c r="B2" s="1" t="s">
        <v>222</v>
      </c>
      <c r="C2" s="5" t="s">
        <v>223</v>
      </c>
      <c r="D2" s="42"/>
    </row>
    <row r="3" spans="1:4" ht="12.75">
      <c r="A3" s="41" t="s">
        <v>224</v>
      </c>
      <c r="B3" s="1" t="s">
        <v>310</v>
      </c>
      <c r="C3" s="5" t="s">
        <v>226</v>
      </c>
      <c r="D3" s="42"/>
    </row>
    <row r="4" spans="1:4" ht="13.5" thickBot="1">
      <c r="A4" s="43" t="s">
        <v>388</v>
      </c>
      <c r="B4" s="47">
        <f>+D45</f>
        <v>225</v>
      </c>
      <c r="C4" s="44"/>
      <c r="D4" s="46"/>
    </row>
    <row r="6" spans="1:4" ht="12.75">
      <c r="A6" s="11" t="s">
        <v>227</v>
      </c>
      <c r="B6" s="94" t="s">
        <v>326</v>
      </c>
      <c r="C6" s="18" t="s">
        <v>267</v>
      </c>
      <c r="D6" s="11" t="s">
        <v>230</v>
      </c>
    </row>
    <row r="7" spans="1:4" ht="12.75">
      <c r="A7" s="205">
        <v>1</v>
      </c>
      <c r="B7" s="201" t="s">
        <v>198</v>
      </c>
      <c r="C7" s="206">
        <v>125</v>
      </c>
      <c r="D7" s="4">
        <f aca="true" t="shared" si="0" ref="D7:D44">+C7*A7</f>
        <v>125</v>
      </c>
    </row>
    <row r="8" spans="1:4" ht="12.75">
      <c r="A8" s="205">
        <v>1</v>
      </c>
      <c r="B8" s="201" t="s">
        <v>199</v>
      </c>
      <c r="C8" s="206">
        <v>100</v>
      </c>
      <c r="D8" s="3">
        <f t="shared" si="0"/>
        <v>100</v>
      </c>
    </row>
    <row r="9" spans="1:4" ht="12.75">
      <c r="A9" s="205"/>
      <c r="B9" s="201"/>
      <c r="C9" s="206"/>
      <c r="D9" s="3">
        <f t="shared" si="0"/>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+C35*A35</f>
        <v>0</v>
      </c>
    </row>
    <row r="36" spans="1:4" ht="12.75">
      <c r="A36" s="205"/>
      <c r="B36" s="201"/>
      <c r="C36" s="206"/>
      <c r="D36" s="3">
        <f>+C36*A36</f>
        <v>0</v>
      </c>
    </row>
    <row r="37" spans="1:4" ht="12.75">
      <c r="A37" s="205"/>
      <c r="B37" s="201"/>
      <c r="C37" s="206"/>
      <c r="D37" s="3">
        <f>+C37*A37</f>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205"/>
      <c r="B42" s="201"/>
      <c r="C42" s="206"/>
      <c r="D42" s="3">
        <f t="shared" si="0"/>
        <v>0</v>
      </c>
    </row>
    <row r="43" spans="1:4" ht="12.75">
      <c r="A43" s="205"/>
      <c r="B43" s="201"/>
      <c r="C43" s="206"/>
      <c r="D43" s="3">
        <f t="shared" si="0"/>
        <v>0</v>
      </c>
    </row>
    <row r="44" spans="1:4" ht="13.5" thickBot="1">
      <c r="A44" s="205"/>
      <c r="B44" s="201"/>
      <c r="C44" s="206"/>
      <c r="D44" s="3">
        <f t="shared" si="0"/>
        <v>0</v>
      </c>
    </row>
    <row r="45" spans="1:4" ht="13.5" thickBot="1">
      <c r="A45" s="78"/>
      <c r="B45" s="79"/>
      <c r="C45" s="80" t="s">
        <v>313</v>
      </c>
      <c r="D45" s="81">
        <f>SUM(D7:D44)</f>
        <v>225</v>
      </c>
    </row>
    <row r="46" ht="12.75">
      <c r="D46" s="2"/>
    </row>
    <row r="47" ht="12.75">
      <c r="D47" s="2"/>
    </row>
    <row r="48" ht="12.75">
      <c r="D48" s="2"/>
    </row>
    <row r="49" ht="12.75">
      <c r="D49" s="2"/>
    </row>
    <row r="50" ht="12.75">
      <c r="D50" s="2"/>
    </row>
    <row r="51" ht="12.75">
      <c r="D51" s="2"/>
    </row>
    <row r="52" ht="12.75">
      <c r="D52" s="2"/>
    </row>
    <row r="53" ht="12.75">
      <c r="D53" s="2"/>
    </row>
    <row r="61" spans="1:2" ht="12.75" hidden="1">
      <c r="A61" t="s">
        <v>276</v>
      </c>
      <c r="B61" t="e">
        <f>+Summary!B11</f>
        <v>#N/A</v>
      </c>
    </row>
    <row r="62" spans="1:2" ht="12.75" hidden="1">
      <c r="A62" t="s">
        <v>271</v>
      </c>
      <c r="B62" s="30" t="e">
        <f>+#REF!</f>
        <v>#REF!</v>
      </c>
    </row>
    <row r="63" ht="12.75">
      <c r="B63" s="30"/>
    </row>
  </sheetData>
  <sheetProtection password="C92E" sheet="1" objects="1" scenarios="1"/>
  <printOptions horizontalCentered="1"/>
  <pageMargins left="0.5" right="0.2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indexed="43"/>
  </sheetPr>
  <dimension ref="A1:D6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136</v>
      </c>
    </row>
    <row r="2" spans="1:4" ht="12.75">
      <c r="A2" s="41" t="s">
        <v>221</v>
      </c>
      <c r="B2" s="1" t="s">
        <v>222</v>
      </c>
      <c r="C2" s="5" t="s">
        <v>223</v>
      </c>
      <c r="D2" s="42"/>
    </row>
    <row r="3" spans="1:4" ht="12.75">
      <c r="A3" s="41" t="s">
        <v>224</v>
      </c>
      <c r="B3" s="1" t="s">
        <v>311</v>
      </c>
      <c r="C3" s="5" t="s">
        <v>226</v>
      </c>
      <c r="D3" s="42"/>
    </row>
    <row r="4" spans="1:4" ht="13.5" thickBot="1">
      <c r="A4" s="43" t="s">
        <v>388</v>
      </c>
      <c r="B4" s="47">
        <f>+D45</f>
        <v>1663</v>
      </c>
      <c r="C4" s="44"/>
      <c r="D4" s="46"/>
    </row>
    <row r="6" spans="1:4" ht="12.75">
      <c r="A6" s="11" t="s">
        <v>227</v>
      </c>
      <c r="B6" s="94" t="s">
        <v>327</v>
      </c>
      <c r="C6" s="18" t="s">
        <v>267</v>
      </c>
      <c r="D6" s="11" t="s">
        <v>230</v>
      </c>
    </row>
    <row r="7" spans="1:4" ht="12.75">
      <c r="A7" s="205">
        <v>1</v>
      </c>
      <c r="B7" s="201" t="s">
        <v>200</v>
      </c>
      <c r="C7" s="206">
        <v>100</v>
      </c>
      <c r="D7" s="4">
        <f aca="true" t="shared" si="0" ref="D7:D44">+C7*A7</f>
        <v>100</v>
      </c>
    </row>
    <row r="8" spans="1:4" ht="12.75">
      <c r="A8" s="205">
        <v>1</v>
      </c>
      <c r="B8" s="201" t="s">
        <v>201</v>
      </c>
      <c r="C8" s="206">
        <v>95</v>
      </c>
      <c r="D8" s="3">
        <f t="shared" si="0"/>
        <v>95</v>
      </c>
    </row>
    <row r="9" spans="1:4" ht="12.75">
      <c r="A9" s="205">
        <v>1</v>
      </c>
      <c r="B9" s="201" t="s">
        <v>202</v>
      </c>
      <c r="C9" s="206">
        <v>49</v>
      </c>
      <c r="D9" s="3">
        <f t="shared" si="0"/>
        <v>49</v>
      </c>
    </row>
    <row r="10" spans="1:4" ht="12.75">
      <c r="A10" s="205">
        <v>1</v>
      </c>
      <c r="B10" s="201" t="s">
        <v>203</v>
      </c>
      <c r="C10" s="206">
        <v>234</v>
      </c>
      <c r="D10" s="3">
        <f t="shared" si="0"/>
        <v>234</v>
      </c>
    </row>
    <row r="11" spans="1:4" ht="12.75">
      <c r="A11" s="205">
        <v>1</v>
      </c>
      <c r="B11" s="201" t="s">
        <v>204</v>
      </c>
      <c r="C11" s="206">
        <v>985</v>
      </c>
      <c r="D11" s="3">
        <f t="shared" si="0"/>
        <v>985</v>
      </c>
    </row>
    <row r="12" spans="1:4" ht="12.75">
      <c r="A12" s="205">
        <v>1</v>
      </c>
      <c r="B12" s="201" t="s">
        <v>205</v>
      </c>
      <c r="C12" s="206">
        <v>200</v>
      </c>
      <c r="D12" s="3">
        <f t="shared" si="0"/>
        <v>200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+C34*A34</f>
        <v>0</v>
      </c>
    </row>
    <row r="35" spans="1:4" ht="12.75">
      <c r="A35" s="205"/>
      <c r="B35" s="201"/>
      <c r="C35" s="206"/>
      <c r="D35" s="3">
        <f>+C35*A35</f>
        <v>0</v>
      </c>
    </row>
    <row r="36" spans="1:4" ht="12.75">
      <c r="A36" s="205"/>
      <c r="B36" s="201"/>
      <c r="C36" s="206"/>
      <c r="D36" s="3">
        <f>+C36*A36</f>
        <v>0</v>
      </c>
    </row>
    <row r="37" spans="1:4" ht="12.75">
      <c r="A37" s="205"/>
      <c r="B37" s="201"/>
      <c r="C37" s="206"/>
      <c r="D37" s="3">
        <f>+C37*A37</f>
        <v>0</v>
      </c>
    </row>
    <row r="38" spans="1:4" ht="12.75">
      <c r="A38" s="205"/>
      <c r="B38" s="201"/>
      <c r="C38" s="206"/>
      <c r="D38" s="3">
        <f>+C38*A38</f>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205"/>
      <c r="B42" s="201"/>
      <c r="C42" s="206"/>
      <c r="D42" s="3">
        <f t="shared" si="0"/>
        <v>0</v>
      </c>
    </row>
    <row r="43" spans="1:4" ht="12.75">
      <c r="A43" s="205"/>
      <c r="B43" s="201"/>
      <c r="C43" s="206"/>
      <c r="D43" s="3">
        <f t="shared" si="0"/>
        <v>0</v>
      </c>
    </row>
    <row r="44" spans="1:4" ht="13.5" thickBot="1">
      <c r="A44" s="205"/>
      <c r="B44" s="201"/>
      <c r="C44" s="206"/>
      <c r="D44" s="3">
        <f t="shared" si="0"/>
        <v>0</v>
      </c>
    </row>
    <row r="45" spans="1:4" ht="13.5" thickBot="1">
      <c r="A45" s="78"/>
      <c r="B45" s="79"/>
      <c r="C45" s="80" t="s">
        <v>314</v>
      </c>
      <c r="D45" s="81">
        <f>SUM(D7:D44)</f>
        <v>1663</v>
      </c>
    </row>
    <row r="46" ht="12.75">
      <c r="D46" s="2"/>
    </row>
    <row r="47" ht="12.75">
      <c r="D47" s="2"/>
    </row>
    <row r="48" ht="12.75">
      <c r="D48" s="2"/>
    </row>
    <row r="49" ht="12.75">
      <c r="D49" s="2"/>
    </row>
    <row r="50" ht="12.75">
      <c r="D50" s="2"/>
    </row>
    <row r="51" ht="12.75">
      <c r="D51" s="2"/>
    </row>
    <row r="52" ht="12.75">
      <c r="D52" s="2"/>
    </row>
    <row r="53" ht="12.75">
      <c r="D53" s="2"/>
    </row>
    <row r="61" spans="1:2" ht="12.75" hidden="1">
      <c r="A61" t="s">
        <v>276</v>
      </c>
      <c r="B61" t="e">
        <f>+Summary!B11</f>
        <v>#N/A</v>
      </c>
    </row>
    <row r="62" spans="1:2" ht="12.75" hidden="1">
      <c r="A62" t="s">
        <v>271</v>
      </c>
      <c r="B62" s="30" t="e">
        <f>+#REF!</f>
        <v>#REF!</v>
      </c>
    </row>
    <row r="63" ht="12.75">
      <c r="B63" s="30"/>
    </row>
  </sheetData>
  <sheetProtection password="C92E" sheet="1" objects="1" scenarios="1"/>
  <printOptions horizontalCentered="1"/>
  <pageMargins left="0.5" right="0.2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indexed="43"/>
  </sheetPr>
  <dimension ref="A1:D63"/>
  <sheetViews>
    <sheetView zoomScalePageLayoutView="0" workbookViewId="0" topLeftCell="A1">
      <selection activeCell="A1" sqref="A1"/>
    </sheetView>
  </sheetViews>
  <sheetFormatPr defaultColWidth="9.140625" defaultRowHeight="12.75"/>
  <cols>
    <col min="1" max="1" width="15.140625" style="0" customWidth="1"/>
    <col min="2" max="2" width="33.8515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135</v>
      </c>
    </row>
    <row r="2" spans="1:4" ht="12.75">
      <c r="A2" s="41" t="s">
        <v>221</v>
      </c>
      <c r="B2" s="1" t="s">
        <v>222</v>
      </c>
      <c r="C2" s="5" t="s">
        <v>223</v>
      </c>
      <c r="D2" s="42"/>
    </row>
    <row r="3" spans="1:4" ht="12.75">
      <c r="A3" s="41" t="s">
        <v>224</v>
      </c>
      <c r="B3" s="1" t="s">
        <v>315</v>
      </c>
      <c r="C3" s="5" t="s">
        <v>226</v>
      </c>
      <c r="D3" s="42"/>
    </row>
    <row r="4" spans="1:4" ht="13.5" thickBot="1">
      <c r="A4" s="43" t="s">
        <v>388</v>
      </c>
      <c r="B4" s="47">
        <f>+D45</f>
        <v>0</v>
      </c>
      <c r="C4" s="44"/>
      <c r="D4" s="46"/>
    </row>
    <row r="6" spans="1:4" ht="12.75">
      <c r="A6" s="11" t="s">
        <v>227</v>
      </c>
      <c r="B6" s="94" t="s">
        <v>328</v>
      </c>
      <c r="C6" s="18" t="s">
        <v>267</v>
      </c>
      <c r="D6" s="11" t="s">
        <v>230</v>
      </c>
    </row>
    <row r="7" spans="1:4" ht="12.75">
      <c r="A7" s="205"/>
      <c r="B7" s="201"/>
      <c r="C7" s="206"/>
      <c r="D7" s="4">
        <f aca="true" t="shared" si="0" ref="D7:D44">+C7*A7</f>
        <v>0</v>
      </c>
    </row>
    <row r="8" spans="1:4" ht="12.75">
      <c r="A8" s="205"/>
      <c r="B8" s="201"/>
      <c r="C8" s="206"/>
      <c r="D8" s="3">
        <f t="shared" si="0"/>
        <v>0</v>
      </c>
    </row>
    <row r="9" spans="1:4" ht="12.75">
      <c r="A9" s="205"/>
      <c r="B9" s="201"/>
      <c r="C9" s="206"/>
      <c r="D9" s="3">
        <f t="shared" si="0"/>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aca="true" t="shared" si="1" ref="D28:D34">+C28*A28</f>
        <v>0</v>
      </c>
    </row>
    <row r="29" spans="1:4" ht="12.75">
      <c r="A29" s="205"/>
      <c r="B29" s="201"/>
      <c r="C29" s="206"/>
      <c r="D29" s="3">
        <f t="shared" si="1"/>
        <v>0</v>
      </c>
    </row>
    <row r="30" spans="1:4" ht="12.75">
      <c r="A30" s="205"/>
      <c r="B30" s="201"/>
      <c r="C30" s="206"/>
      <c r="D30" s="3">
        <f t="shared" si="1"/>
        <v>0</v>
      </c>
    </row>
    <row r="31" spans="1:4" ht="12.75">
      <c r="A31" s="205"/>
      <c r="B31" s="201"/>
      <c r="C31" s="206"/>
      <c r="D31" s="3">
        <f t="shared" si="1"/>
        <v>0</v>
      </c>
    </row>
    <row r="32" spans="1:4" ht="12.75">
      <c r="A32" s="205"/>
      <c r="B32" s="201"/>
      <c r="C32" s="206"/>
      <c r="D32" s="3">
        <f t="shared" si="1"/>
        <v>0</v>
      </c>
    </row>
    <row r="33" spans="1:4" ht="12.75">
      <c r="A33" s="205"/>
      <c r="B33" s="201"/>
      <c r="C33" s="206"/>
      <c r="D33" s="3">
        <f t="shared" si="1"/>
        <v>0</v>
      </c>
    </row>
    <row r="34" spans="1:4" ht="12.75">
      <c r="A34" s="205"/>
      <c r="B34" s="201"/>
      <c r="C34" s="206"/>
      <c r="D34" s="3">
        <f t="shared" si="1"/>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 t="shared" si="0"/>
        <v>0</v>
      </c>
    </row>
    <row r="42" spans="1:4" ht="12.75">
      <c r="A42" s="205"/>
      <c r="B42" s="201"/>
      <c r="C42" s="206"/>
      <c r="D42" s="3">
        <f t="shared" si="0"/>
        <v>0</v>
      </c>
    </row>
    <row r="43" spans="1:4" ht="12.75">
      <c r="A43" s="205"/>
      <c r="B43" s="201"/>
      <c r="C43" s="206"/>
      <c r="D43" s="3">
        <f t="shared" si="0"/>
        <v>0</v>
      </c>
    </row>
    <row r="44" spans="1:4" ht="13.5" thickBot="1">
      <c r="A44" s="205"/>
      <c r="B44" s="201"/>
      <c r="C44" s="206"/>
      <c r="D44" s="3">
        <f t="shared" si="0"/>
        <v>0</v>
      </c>
    </row>
    <row r="45" spans="1:4" ht="13.5" thickBot="1">
      <c r="A45" s="78"/>
      <c r="B45" s="79"/>
      <c r="C45" s="80" t="s">
        <v>272</v>
      </c>
      <c r="D45" s="81">
        <f>SUM(D7:D44)</f>
        <v>0</v>
      </c>
    </row>
    <row r="46" ht="12.75">
      <c r="D46" s="2"/>
    </row>
    <row r="47" ht="12.75">
      <c r="D47" s="2"/>
    </row>
    <row r="48" ht="12.75">
      <c r="D48" s="2"/>
    </row>
    <row r="49" ht="12.75">
      <c r="D49" s="2"/>
    </row>
    <row r="50" ht="12.75">
      <c r="D50" s="2"/>
    </row>
    <row r="51" ht="12.75">
      <c r="D51" s="2"/>
    </row>
    <row r="52" ht="12.75">
      <c r="D52" s="2"/>
    </row>
    <row r="53" ht="12.75">
      <c r="D53" s="2"/>
    </row>
    <row r="61" spans="1:2" ht="12.75" hidden="1">
      <c r="A61" t="s">
        <v>276</v>
      </c>
      <c r="B61" t="e">
        <f>+Summary!B11</f>
        <v>#N/A</v>
      </c>
    </row>
    <row r="62" spans="1:2" ht="12.75" hidden="1">
      <c r="A62" t="s">
        <v>271</v>
      </c>
      <c r="B62" s="30" t="e">
        <f>+#REF!</f>
        <v>#REF!</v>
      </c>
    </row>
    <row r="63" ht="12.75">
      <c r="B63" s="30"/>
    </row>
  </sheetData>
  <sheetProtection password="C92E" sheet="1" objects="1" scenarios="1"/>
  <printOptions horizontalCentered="1"/>
  <pageMargins left="0.5" right="0.2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indexed="43"/>
  </sheetPr>
  <dimension ref="A1:D6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134</v>
      </c>
    </row>
    <row r="2" spans="1:4" ht="12.75">
      <c r="A2" s="41" t="s">
        <v>221</v>
      </c>
      <c r="B2" s="1" t="s">
        <v>222</v>
      </c>
      <c r="C2" s="5" t="s">
        <v>223</v>
      </c>
      <c r="D2" s="42"/>
    </row>
    <row r="3" spans="1:4" ht="12.75">
      <c r="A3" s="41" t="s">
        <v>224</v>
      </c>
      <c r="B3" s="1" t="s">
        <v>217</v>
      </c>
      <c r="C3" s="5" t="s">
        <v>226</v>
      </c>
      <c r="D3" s="42"/>
    </row>
    <row r="4" spans="1:4" ht="13.5" thickBot="1">
      <c r="A4" s="43" t="s">
        <v>388</v>
      </c>
      <c r="B4" s="47">
        <f>+D45</f>
        <v>0</v>
      </c>
      <c r="C4" s="44"/>
      <c r="D4" s="46"/>
    </row>
    <row r="5" spans="1:4" ht="12.75">
      <c r="A5" s="82"/>
      <c r="B5" s="49"/>
      <c r="C5" s="35"/>
      <c r="D5" s="83"/>
    </row>
    <row r="6" spans="1:4" ht="12.75">
      <c r="A6" s="84" t="s">
        <v>227</v>
      </c>
      <c r="B6" s="94" t="s">
        <v>270</v>
      </c>
      <c r="C6" s="16" t="s">
        <v>267</v>
      </c>
      <c r="D6" s="11" t="s">
        <v>230</v>
      </c>
    </row>
    <row r="7" spans="1:4" ht="12.75">
      <c r="A7" s="216"/>
      <c r="B7" s="208"/>
      <c r="C7" s="206"/>
      <c r="D7" s="85">
        <f>+C7*A7</f>
        <v>0</v>
      </c>
    </row>
    <row r="8" spans="1:4" ht="12.75">
      <c r="A8" s="216"/>
      <c r="B8" s="201"/>
      <c r="C8" s="206"/>
      <c r="D8" s="86">
        <f aca="true" t="shared" si="0" ref="D8:D40">+C8*A8</f>
        <v>0</v>
      </c>
    </row>
    <row r="9" spans="1:4" ht="12.75">
      <c r="A9" s="216"/>
      <c r="B9" s="201"/>
      <c r="C9" s="206"/>
      <c r="D9" s="86">
        <f t="shared" si="0"/>
        <v>0</v>
      </c>
    </row>
    <row r="10" spans="1:4" ht="12.75">
      <c r="A10" s="216"/>
      <c r="B10" s="201"/>
      <c r="C10" s="206"/>
      <c r="D10" s="86">
        <f t="shared" si="0"/>
        <v>0</v>
      </c>
    </row>
    <row r="11" spans="1:4" ht="12.75">
      <c r="A11" s="216"/>
      <c r="B11" s="201"/>
      <c r="C11" s="206"/>
      <c r="D11" s="86">
        <f t="shared" si="0"/>
        <v>0</v>
      </c>
    </row>
    <row r="12" spans="1:4" ht="12.75">
      <c r="A12" s="216"/>
      <c r="B12" s="201"/>
      <c r="C12" s="206"/>
      <c r="D12" s="86">
        <f t="shared" si="0"/>
        <v>0</v>
      </c>
    </row>
    <row r="13" spans="1:4" ht="12.75">
      <c r="A13" s="216"/>
      <c r="B13" s="201"/>
      <c r="C13" s="206"/>
      <c r="D13" s="86">
        <f t="shared" si="0"/>
        <v>0</v>
      </c>
    </row>
    <row r="14" spans="1:4" ht="12.75">
      <c r="A14" s="216"/>
      <c r="B14" s="201"/>
      <c r="C14" s="206"/>
      <c r="D14" s="86">
        <f t="shared" si="0"/>
        <v>0</v>
      </c>
    </row>
    <row r="15" spans="1:4" ht="12.75">
      <c r="A15" s="216"/>
      <c r="B15" s="201"/>
      <c r="C15" s="206"/>
      <c r="D15" s="86">
        <f t="shared" si="0"/>
        <v>0</v>
      </c>
    </row>
    <row r="16" spans="1:4" ht="12.75">
      <c r="A16" s="216"/>
      <c r="B16" s="201"/>
      <c r="C16" s="206"/>
      <c r="D16" s="86">
        <f t="shared" si="0"/>
        <v>0</v>
      </c>
    </row>
    <row r="17" spans="1:4" ht="12.75">
      <c r="A17" s="216"/>
      <c r="B17" s="201"/>
      <c r="C17" s="206"/>
      <c r="D17" s="86">
        <f t="shared" si="0"/>
        <v>0</v>
      </c>
    </row>
    <row r="18" spans="1:4" ht="12.75">
      <c r="A18" s="216"/>
      <c r="B18" s="201"/>
      <c r="C18" s="206"/>
      <c r="D18" s="86">
        <f t="shared" si="0"/>
        <v>0</v>
      </c>
    </row>
    <row r="19" spans="1:4" ht="12.75">
      <c r="A19" s="216"/>
      <c r="B19" s="201"/>
      <c r="C19" s="206"/>
      <c r="D19" s="86">
        <f t="shared" si="0"/>
        <v>0</v>
      </c>
    </row>
    <row r="20" spans="1:4" ht="12.75">
      <c r="A20" s="216"/>
      <c r="B20" s="201"/>
      <c r="C20" s="206"/>
      <c r="D20" s="86">
        <f t="shared" si="0"/>
        <v>0</v>
      </c>
    </row>
    <row r="21" spans="1:4" ht="12.75">
      <c r="A21" s="216"/>
      <c r="B21" s="201"/>
      <c r="C21" s="206"/>
      <c r="D21" s="86">
        <f t="shared" si="0"/>
        <v>0</v>
      </c>
    </row>
    <row r="22" spans="1:4" ht="12.75">
      <c r="A22" s="216"/>
      <c r="B22" s="201"/>
      <c r="C22" s="206"/>
      <c r="D22" s="86">
        <f t="shared" si="0"/>
        <v>0</v>
      </c>
    </row>
    <row r="23" spans="1:4" ht="12.75">
      <c r="A23" s="216"/>
      <c r="B23" s="201"/>
      <c r="C23" s="206"/>
      <c r="D23" s="86">
        <f t="shared" si="0"/>
        <v>0</v>
      </c>
    </row>
    <row r="24" spans="1:4" ht="12.75">
      <c r="A24" s="216"/>
      <c r="B24" s="201"/>
      <c r="C24" s="206"/>
      <c r="D24" s="86">
        <f t="shared" si="0"/>
        <v>0</v>
      </c>
    </row>
    <row r="25" spans="1:4" ht="12.75">
      <c r="A25" s="216"/>
      <c r="B25" s="201"/>
      <c r="C25" s="206"/>
      <c r="D25" s="86">
        <f t="shared" si="0"/>
        <v>0</v>
      </c>
    </row>
    <row r="26" spans="1:4" ht="12.75">
      <c r="A26" s="216"/>
      <c r="B26" s="201"/>
      <c r="C26" s="206"/>
      <c r="D26" s="86">
        <f t="shared" si="0"/>
        <v>0</v>
      </c>
    </row>
    <row r="27" spans="1:4" ht="12.75">
      <c r="A27" s="216"/>
      <c r="B27" s="201"/>
      <c r="C27" s="206"/>
      <c r="D27" s="86">
        <f t="shared" si="0"/>
        <v>0</v>
      </c>
    </row>
    <row r="28" spans="1:4" ht="12.75">
      <c r="A28" s="216"/>
      <c r="B28" s="201"/>
      <c r="C28" s="206"/>
      <c r="D28" s="86">
        <f t="shared" si="0"/>
        <v>0</v>
      </c>
    </row>
    <row r="29" spans="1:4" ht="12.75">
      <c r="A29" s="216"/>
      <c r="B29" s="201"/>
      <c r="C29" s="206"/>
      <c r="D29" s="86">
        <f t="shared" si="0"/>
        <v>0</v>
      </c>
    </row>
    <row r="30" spans="1:4" ht="12.75">
      <c r="A30" s="216"/>
      <c r="B30" s="201"/>
      <c r="C30" s="206"/>
      <c r="D30" s="86">
        <f t="shared" si="0"/>
        <v>0</v>
      </c>
    </row>
    <row r="31" spans="1:4" ht="12.75">
      <c r="A31" s="216"/>
      <c r="B31" s="201"/>
      <c r="C31" s="206"/>
      <c r="D31" s="86">
        <f t="shared" si="0"/>
        <v>0</v>
      </c>
    </row>
    <row r="32" spans="1:4" ht="12.75">
      <c r="A32" s="216"/>
      <c r="B32" s="201"/>
      <c r="C32" s="206"/>
      <c r="D32" s="86">
        <f t="shared" si="0"/>
        <v>0</v>
      </c>
    </row>
    <row r="33" spans="1:4" ht="12.75">
      <c r="A33" s="216"/>
      <c r="B33" s="201"/>
      <c r="C33" s="206"/>
      <c r="D33" s="86">
        <f t="shared" si="0"/>
        <v>0</v>
      </c>
    </row>
    <row r="34" spans="1:4" ht="12.75">
      <c r="A34" s="216"/>
      <c r="B34" s="201"/>
      <c r="C34" s="206"/>
      <c r="D34" s="86">
        <f t="shared" si="0"/>
        <v>0</v>
      </c>
    </row>
    <row r="35" spans="1:4" ht="12.75">
      <c r="A35" s="216"/>
      <c r="B35" s="201"/>
      <c r="C35" s="206"/>
      <c r="D35" s="86">
        <f t="shared" si="0"/>
        <v>0</v>
      </c>
    </row>
    <row r="36" spans="1:4" ht="12.75">
      <c r="A36" s="216"/>
      <c r="B36" s="201"/>
      <c r="C36" s="206"/>
      <c r="D36" s="86">
        <f t="shared" si="0"/>
        <v>0</v>
      </c>
    </row>
    <row r="37" spans="1:4" ht="12.75">
      <c r="A37" s="216"/>
      <c r="B37" s="201"/>
      <c r="C37" s="206"/>
      <c r="D37" s="86">
        <f t="shared" si="0"/>
        <v>0</v>
      </c>
    </row>
    <row r="38" spans="1:4" ht="12.75">
      <c r="A38" s="216"/>
      <c r="B38" s="201"/>
      <c r="C38" s="206"/>
      <c r="D38" s="86">
        <f t="shared" si="0"/>
        <v>0</v>
      </c>
    </row>
    <row r="39" spans="1:4" ht="12.75">
      <c r="A39" s="216"/>
      <c r="B39" s="201"/>
      <c r="C39" s="206"/>
      <c r="D39" s="86">
        <f t="shared" si="0"/>
        <v>0</v>
      </c>
    </row>
    <row r="40" spans="1:4" ht="12.75">
      <c r="A40" s="216"/>
      <c r="B40" s="201"/>
      <c r="C40" s="206"/>
      <c r="D40" s="86">
        <f t="shared" si="0"/>
        <v>0</v>
      </c>
    </row>
    <row r="41" spans="1:4" ht="12.75">
      <c r="A41" s="216"/>
      <c r="B41" s="201"/>
      <c r="C41" s="206"/>
      <c r="D41" s="86">
        <f>+C41*A41</f>
        <v>0</v>
      </c>
    </row>
    <row r="42" spans="1:4" ht="12.75">
      <c r="A42" s="216"/>
      <c r="B42" s="201"/>
      <c r="C42" s="206"/>
      <c r="D42" s="86">
        <f>+C42*A42</f>
        <v>0</v>
      </c>
    </row>
    <row r="43" spans="1:4" ht="12.75">
      <c r="A43" s="216"/>
      <c r="B43" s="201"/>
      <c r="C43" s="206"/>
      <c r="D43" s="86">
        <f>+C43*A43</f>
        <v>0</v>
      </c>
    </row>
    <row r="44" spans="1:4" ht="13.5" thickBot="1">
      <c r="A44" s="216"/>
      <c r="B44" s="201"/>
      <c r="C44" s="206"/>
      <c r="D44" s="86">
        <f>+C44*A44</f>
        <v>0</v>
      </c>
    </row>
    <row r="45" spans="1:4" ht="13.5" thickBot="1">
      <c r="A45" s="78"/>
      <c r="B45" s="50"/>
      <c r="C45" s="51" t="s">
        <v>218</v>
      </c>
      <c r="D45" s="48">
        <f>SUM(D7:D44)</f>
        <v>0</v>
      </c>
    </row>
    <row r="46" ht="12.75">
      <c r="D46" s="2"/>
    </row>
    <row r="47" ht="12.75">
      <c r="D47" s="2"/>
    </row>
    <row r="48" ht="12.75">
      <c r="D48" s="2"/>
    </row>
    <row r="49" ht="12.75">
      <c r="D49" s="2"/>
    </row>
    <row r="50" ht="12.75">
      <c r="D50" s="2"/>
    </row>
    <row r="51" ht="12.75">
      <c r="D51" s="2"/>
    </row>
    <row r="52" ht="12.75">
      <c r="D52" s="2"/>
    </row>
    <row r="53" ht="12.75">
      <c r="D53" s="2"/>
    </row>
    <row r="54" spans="1:2" ht="12.75" hidden="1">
      <c r="A54" t="s">
        <v>276</v>
      </c>
      <c r="B54" t="e">
        <f>+Summary!B11</f>
        <v>#N/A</v>
      </c>
    </row>
    <row r="55" spans="1:2" ht="12.75" hidden="1">
      <c r="A55" t="s">
        <v>275</v>
      </c>
      <c r="B55" s="30" t="e">
        <f>+#REF!</f>
        <v>#REF!</v>
      </c>
    </row>
    <row r="62" ht="12.75">
      <c r="B62" s="30"/>
    </row>
  </sheetData>
  <sheetProtection password="C92E" sheet="1" objects="1" scenarios="1"/>
  <printOptions horizontalCentered="1"/>
  <pageMargins left="0.5" right="0.25" top="1" bottom="0.5"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indexed="43"/>
  </sheetPr>
  <dimension ref="A1:D6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133</v>
      </c>
    </row>
    <row r="2" spans="1:4" ht="12.75">
      <c r="A2" s="41" t="s">
        <v>221</v>
      </c>
      <c r="B2" s="1" t="s">
        <v>222</v>
      </c>
      <c r="C2" s="5" t="s">
        <v>223</v>
      </c>
      <c r="D2" s="42"/>
    </row>
    <row r="3" spans="1:4" ht="12.75">
      <c r="A3" s="41" t="s">
        <v>224</v>
      </c>
      <c r="B3" s="1" t="s">
        <v>316</v>
      </c>
      <c r="C3" s="5" t="s">
        <v>226</v>
      </c>
      <c r="D3" s="42"/>
    </row>
    <row r="4" spans="1:4" ht="13.5" thickBot="1">
      <c r="A4" s="43" t="s">
        <v>388</v>
      </c>
      <c r="B4" s="47">
        <f>+D45</f>
        <v>0</v>
      </c>
      <c r="C4" s="44"/>
      <c r="D4" s="46"/>
    </row>
    <row r="5" spans="1:4" ht="12.75">
      <c r="A5" s="33"/>
      <c r="B5" s="49"/>
      <c r="C5" s="35"/>
      <c r="D5" s="49"/>
    </row>
    <row r="6" spans="1:4" ht="12.75">
      <c r="A6" s="62" t="s">
        <v>227</v>
      </c>
      <c r="B6" s="63" t="s">
        <v>329</v>
      </c>
      <c r="C6" s="64" t="s">
        <v>267</v>
      </c>
      <c r="D6" s="63" t="s">
        <v>230</v>
      </c>
    </row>
    <row r="7" spans="1:4" ht="12.75">
      <c r="A7" s="205"/>
      <c r="B7" s="208"/>
      <c r="C7" s="7"/>
      <c r="D7" s="4">
        <f>+C7*A7</f>
        <v>0</v>
      </c>
    </row>
    <row r="8" spans="1:4" ht="12.75">
      <c r="A8" s="205"/>
      <c r="B8" s="201"/>
      <c r="C8" s="7"/>
      <c r="D8" s="3">
        <f aca="true" t="shared" si="0" ref="D8:D40">+C8*A8</f>
        <v>0</v>
      </c>
    </row>
    <row r="9" spans="1:4" ht="12.75">
      <c r="A9" s="205"/>
      <c r="B9" s="201"/>
      <c r="C9" s="7"/>
      <c r="D9" s="3">
        <f t="shared" si="0"/>
        <v>0</v>
      </c>
    </row>
    <row r="10" spans="1:4" ht="12.75">
      <c r="A10" s="205"/>
      <c r="B10" s="201"/>
      <c r="C10" s="7"/>
      <c r="D10" s="3">
        <f t="shared" si="0"/>
        <v>0</v>
      </c>
    </row>
    <row r="11" spans="1:4" ht="12.75">
      <c r="A11" s="205"/>
      <c r="B11" s="201"/>
      <c r="C11" s="7"/>
      <c r="D11" s="3">
        <f t="shared" si="0"/>
        <v>0</v>
      </c>
    </row>
    <row r="12" spans="1:4" ht="12.75">
      <c r="A12" s="205"/>
      <c r="B12" s="201"/>
      <c r="C12" s="7"/>
      <c r="D12" s="3">
        <f t="shared" si="0"/>
        <v>0</v>
      </c>
    </row>
    <row r="13" spans="1:4" ht="12.75">
      <c r="A13" s="205"/>
      <c r="B13" s="201"/>
      <c r="C13" s="7"/>
      <c r="D13" s="3">
        <f t="shared" si="0"/>
        <v>0</v>
      </c>
    </row>
    <row r="14" spans="1:4" ht="12.75">
      <c r="A14" s="205"/>
      <c r="B14" s="201"/>
      <c r="C14" s="7"/>
      <c r="D14" s="3">
        <f t="shared" si="0"/>
        <v>0</v>
      </c>
    </row>
    <row r="15" spans="1:4" ht="12.75">
      <c r="A15" s="205"/>
      <c r="B15" s="201"/>
      <c r="C15" s="7"/>
      <c r="D15" s="3">
        <f t="shared" si="0"/>
        <v>0</v>
      </c>
    </row>
    <row r="16" spans="1:4" ht="12.75">
      <c r="A16" s="205"/>
      <c r="B16" s="201"/>
      <c r="C16" s="7"/>
      <c r="D16" s="3">
        <f t="shared" si="0"/>
        <v>0</v>
      </c>
    </row>
    <row r="17" spans="1:4" ht="12.75">
      <c r="A17" s="205"/>
      <c r="B17" s="201"/>
      <c r="C17" s="7"/>
      <c r="D17" s="3">
        <f t="shared" si="0"/>
        <v>0</v>
      </c>
    </row>
    <row r="18" spans="1:4" ht="12.75">
      <c r="A18" s="205"/>
      <c r="B18" s="201"/>
      <c r="C18" s="7"/>
      <c r="D18" s="3">
        <f t="shared" si="0"/>
        <v>0</v>
      </c>
    </row>
    <row r="19" spans="1:4" ht="12.75">
      <c r="A19" s="205"/>
      <c r="B19" s="201"/>
      <c r="C19" s="7"/>
      <c r="D19" s="3">
        <f t="shared" si="0"/>
        <v>0</v>
      </c>
    </row>
    <row r="20" spans="1:4" ht="12.75">
      <c r="A20" s="205"/>
      <c r="B20" s="201"/>
      <c r="C20" s="7"/>
      <c r="D20" s="3">
        <f t="shared" si="0"/>
        <v>0</v>
      </c>
    </row>
    <row r="21" spans="1:4" ht="12.75">
      <c r="A21" s="205"/>
      <c r="B21" s="201"/>
      <c r="C21" s="7"/>
      <c r="D21" s="3">
        <f t="shared" si="0"/>
        <v>0</v>
      </c>
    </row>
    <row r="22" spans="1:4" ht="12.75">
      <c r="A22" s="205"/>
      <c r="B22" s="201"/>
      <c r="C22" s="7"/>
      <c r="D22" s="3">
        <f t="shared" si="0"/>
        <v>0</v>
      </c>
    </row>
    <row r="23" spans="1:4" ht="12.75">
      <c r="A23" s="205"/>
      <c r="B23" s="201"/>
      <c r="C23" s="7"/>
      <c r="D23" s="3">
        <f t="shared" si="0"/>
        <v>0</v>
      </c>
    </row>
    <row r="24" spans="1:4" ht="12.75">
      <c r="A24" s="205"/>
      <c r="B24" s="201"/>
      <c r="C24" s="7"/>
      <c r="D24" s="3">
        <f t="shared" si="0"/>
        <v>0</v>
      </c>
    </row>
    <row r="25" spans="1:4" ht="12.75">
      <c r="A25" s="205"/>
      <c r="B25" s="201"/>
      <c r="C25" s="7"/>
      <c r="D25" s="3">
        <f t="shared" si="0"/>
        <v>0</v>
      </c>
    </row>
    <row r="26" spans="1:4" ht="12.75">
      <c r="A26" s="205"/>
      <c r="B26" s="201"/>
      <c r="C26" s="7"/>
      <c r="D26" s="3">
        <f t="shared" si="0"/>
        <v>0</v>
      </c>
    </row>
    <row r="27" spans="1:4" ht="12.75">
      <c r="A27" s="205"/>
      <c r="B27" s="201"/>
      <c r="C27" s="7"/>
      <c r="D27" s="3">
        <f t="shared" si="0"/>
        <v>0</v>
      </c>
    </row>
    <row r="28" spans="1:4" ht="12.75">
      <c r="A28" s="205"/>
      <c r="B28" s="201"/>
      <c r="C28" s="7"/>
      <c r="D28" s="3">
        <f t="shared" si="0"/>
        <v>0</v>
      </c>
    </row>
    <row r="29" spans="1:4" ht="12.75">
      <c r="A29" s="205"/>
      <c r="B29" s="201"/>
      <c r="C29" s="7"/>
      <c r="D29" s="3">
        <f t="shared" si="0"/>
        <v>0</v>
      </c>
    </row>
    <row r="30" spans="1:4" ht="12.75">
      <c r="A30" s="205"/>
      <c r="B30" s="201"/>
      <c r="C30" s="7"/>
      <c r="D30" s="3">
        <f t="shared" si="0"/>
        <v>0</v>
      </c>
    </row>
    <row r="31" spans="1:4" ht="12.75">
      <c r="A31" s="205"/>
      <c r="B31" s="201"/>
      <c r="C31" s="7"/>
      <c r="D31" s="3">
        <f t="shared" si="0"/>
        <v>0</v>
      </c>
    </row>
    <row r="32" spans="1:4" ht="12.75">
      <c r="A32" s="205"/>
      <c r="B32" s="201"/>
      <c r="C32" s="7"/>
      <c r="D32" s="3">
        <f t="shared" si="0"/>
        <v>0</v>
      </c>
    </row>
    <row r="33" spans="1:4" ht="12.75">
      <c r="A33" s="205"/>
      <c r="B33" s="201"/>
      <c r="C33" s="7"/>
      <c r="D33" s="3">
        <f t="shared" si="0"/>
        <v>0</v>
      </c>
    </row>
    <row r="34" spans="1:4" ht="12.75">
      <c r="A34" s="205"/>
      <c r="B34" s="201"/>
      <c r="C34" s="7"/>
      <c r="D34" s="3">
        <f t="shared" si="0"/>
        <v>0</v>
      </c>
    </row>
    <row r="35" spans="1:4" ht="12.75">
      <c r="A35" s="205"/>
      <c r="B35" s="201"/>
      <c r="C35" s="7"/>
      <c r="D35" s="3">
        <f t="shared" si="0"/>
        <v>0</v>
      </c>
    </row>
    <row r="36" spans="1:4" ht="12.75">
      <c r="A36" s="205"/>
      <c r="B36" s="201"/>
      <c r="C36" s="7"/>
      <c r="D36" s="3">
        <f t="shared" si="0"/>
        <v>0</v>
      </c>
    </row>
    <row r="37" spans="1:4" ht="12.75">
      <c r="A37" s="205"/>
      <c r="B37" s="201"/>
      <c r="C37" s="7"/>
      <c r="D37" s="3">
        <f t="shared" si="0"/>
        <v>0</v>
      </c>
    </row>
    <row r="38" spans="1:4" ht="12.75">
      <c r="A38" s="205"/>
      <c r="B38" s="201"/>
      <c r="C38" s="7"/>
      <c r="D38" s="3">
        <f t="shared" si="0"/>
        <v>0</v>
      </c>
    </row>
    <row r="39" spans="1:4" ht="12.75">
      <c r="A39" s="205"/>
      <c r="B39" s="201"/>
      <c r="C39" s="7"/>
      <c r="D39" s="3">
        <f t="shared" si="0"/>
        <v>0</v>
      </c>
    </row>
    <row r="40" spans="1:4" ht="12.75">
      <c r="A40" s="205"/>
      <c r="B40" s="201"/>
      <c r="C40" s="7"/>
      <c r="D40" s="3">
        <f t="shared" si="0"/>
        <v>0</v>
      </c>
    </row>
    <row r="41" spans="1:4" ht="12.75">
      <c r="A41" s="205"/>
      <c r="B41" s="201"/>
      <c r="C41" s="7"/>
      <c r="D41" s="3">
        <f>+C41*A41</f>
        <v>0</v>
      </c>
    </row>
    <row r="42" spans="1:4" ht="12.75">
      <c r="A42" s="205"/>
      <c r="B42" s="201"/>
      <c r="C42" s="7"/>
      <c r="D42" s="3">
        <f>+C42*A42</f>
        <v>0</v>
      </c>
    </row>
    <row r="43" spans="1:4" ht="12.75">
      <c r="A43" s="205"/>
      <c r="B43" s="201"/>
      <c r="C43" s="7"/>
      <c r="D43" s="3">
        <f>+C43*A43</f>
        <v>0</v>
      </c>
    </row>
    <row r="44" spans="1:4" ht="13.5" thickBot="1">
      <c r="A44" s="205"/>
      <c r="B44" s="201"/>
      <c r="C44" s="7"/>
      <c r="D44" s="3">
        <f>+C44*A44</f>
        <v>0</v>
      </c>
    </row>
    <row r="45" spans="1:4" ht="13.5" thickBot="1">
      <c r="A45" s="78"/>
      <c r="B45" s="50"/>
      <c r="C45" s="80" t="s">
        <v>318</v>
      </c>
      <c r="D45" s="48">
        <f>SUM(D7:D44)</f>
        <v>0</v>
      </c>
    </row>
    <row r="46" ht="12.75">
      <c r="D46" s="2"/>
    </row>
    <row r="47" ht="12.75">
      <c r="D47" s="2"/>
    </row>
    <row r="48" ht="12.75">
      <c r="D48" s="2"/>
    </row>
    <row r="49" ht="12.75">
      <c r="D49" s="2"/>
    </row>
    <row r="50" ht="12.75">
      <c r="D50" s="2"/>
    </row>
    <row r="51" ht="12.75">
      <c r="D51" s="2"/>
    </row>
    <row r="52" ht="12.75">
      <c r="D52" s="2"/>
    </row>
    <row r="53" ht="12.75">
      <c r="D53" s="2"/>
    </row>
    <row r="54" spans="1:2" ht="12.75" hidden="1">
      <c r="A54" t="s">
        <v>276</v>
      </c>
      <c r="B54" t="e">
        <f>+Summary!B11</f>
        <v>#N/A</v>
      </c>
    </row>
    <row r="55" spans="1:2" ht="12.75" hidden="1">
      <c r="A55" t="s">
        <v>275</v>
      </c>
      <c r="B55" s="30" t="e">
        <f>+#REF!</f>
        <v>#REF!</v>
      </c>
    </row>
    <row r="62" ht="12.75">
      <c r="B62" s="30"/>
    </row>
  </sheetData>
  <sheetProtection password="C92E" sheet="1" objects="1" scenarios="1"/>
  <printOptions horizontalCentered="1"/>
  <pageMargins left="0.5" right="0.2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I25"/>
  <sheetViews>
    <sheetView tabSelected="1" zoomScale="120" zoomScaleNormal="120" zoomScalePageLayoutView="0" workbookViewId="0" topLeftCell="B3">
      <selection activeCell="G8" sqref="G8"/>
    </sheetView>
  </sheetViews>
  <sheetFormatPr defaultColWidth="8.8515625" defaultRowHeight="12.75"/>
  <cols>
    <col min="1" max="1" width="29.7109375" style="347" customWidth="1"/>
    <col min="2" max="2" width="43.57421875" style="347" customWidth="1"/>
    <col min="3" max="3" width="10.7109375" style="347" customWidth="1"/>
    <col min="4" max="5" width="11.7109375" style="347" customWidth="1"/>
    <col min="6" max="6" width="10.7109375" style="347" customWidth="1"/>
    <col min="7" max="8" width="11.7109375" style="347" customWidth="1"/>
    <col min="9" max="16384" width="8.8515625" style="347" customWidth="1"/>
  </cols>
  <sheetData>
    <row r="1" spans="1:8" ht="21" customHeight="1">
      <c r="A1" s="439" t="s">
        <v>464</v>
      </c>
      <c r="B1" s="439"/>
      <c r="C1" s="439"/>
      <c r="D1" s="439"/>
      <c r="E1" s="439"/>
      <c r="F1" s="439"/>
      <c r="G1" s="439"/>
      <c r="H1" s="439"/>
    </row>
    <row r="2" spans="1:8" ht="15" customHeight="1">
      <c r="A2" s="379"/>
      <c r="B2" s="379"/>
      <c r="C2" s="380">
        <v>2011</v>
      </c>
      <c r="D2" s="381"/>
      <c r="E2" s="382"/>
      <c r="F2" s="383">
        <v>2012</v>
      </c>
      <c r="G2" s="383"/>
      <c r="H2" s="383"/>
    </row>
    <row r="3" spans="1:8" ht="15" customHeight="1">
      <c r="A3" s="372" t="s">
        <v>378</v>
      </c>
      <c r="B3" s="373" t="s">
        <v>282</v>
      </c>
      <c r="C3" s="336" t="s">
        <v>265</v>
      </c>
      <c r="D3" s="337" t="s">
        <v>359</v>
      </c>
      <c r="E3" s="337" t="s">
        <v>278</v>
      </c>
      <c r="F3" s="336" t="s">
        <v>265</v>
      </c>
      <c r="G3" s="337" t="s">
        <v>359</v>
      </c>
      <c r="H3" s="337" t="s">
        <v>278</v>
      </c>
    </row>
    <row r="4" spans="1:8" s="335" customFormat="1" ht="15" customHeight="1">
      <c r="A4" s="332" t="s">
        <v>465</v>
      </c>
      <c r="B4" s="332" t="s">
        <v>466</v>
      </c>
      <c r="C4" s="376">
        <v>9.5</v>
      </c>
      <c r="D4" s="333">
        <f>C4*43549</f>
        <v>413715.5</v>
      </c>
      <c r="E4" s="333">
        <f>C4*12166</f>
        <v>115577</v>
      </c>
      <c r="F4" s="390">
        <v>10</v>
      </c>
      <c r="G4" s="391">
        <v>435490</v>
      </c>
      <c r="H4" s="391">
        <v>121660</v>
      </c>
    </row>
    <row r="5" spans="1:8" s="335" customFormat="1" ht="15" customHeight="1">
      <c r="A5" s="338" t="s">
        <v>465</v>
      </c>
      <c r="B5" s="339" t="s">
        <v>81</v>
      </c>
      <c r="C5" s="377">
        <v>1</v>
      </c>
      <c r="D5" s="340">
        <f>C5*43549</f>
        <v>43549</v>
      </c>
      <c r="E5" s="340">
        <f>C5*12166</f>
        <v>12166</v>
      </c>
      <c r="F5" s="392">
        <v>1</v>
      </c>
      <c r="G5" s="393">
        <v>43549</v>
      </c>
      <c r="H5" s="393">
        <v>12166</v>
      </c>
    </row>
    <row r="6" spans="1:8" s="335" customFormat="1" ht="15" customHeight="1">
      <c r="A6" s="338" t="s">
        <v>482</v>
      </c>
      <c r="B6" s="332" t="s">
        <v>467</v>
      </c>
      <c r="C6" s="377">
        <v>1</v>
      </c>
      <c r="D6" s="340">
        <f>C6*43549</f>
        <v>43549</v>
      </c>
      <c r="E6" s="340">
        <f>C6*12166</f>
        <v>12166</v>
      </c>
      <c r="F6" s="392">
        <v>1</v>
      </c>
      <c r="G6" s="393">
        <v>43549</v>
      </c>
      <c r="H6" s="393">
        <v>12166</v>
      </c>
    </row>
    <row r="7" spans="1:8" s="335" customFormat="1" ht="15" customHeight="1">
      <c r="A7" s="332" t="s">
        <v>472</v>
      </c>
      <c r="B7" s="332" t="s">
        <v>473</v>
      </c>
      <c r="C7" s="376"/>
      <c r="D7" s="333">
        <v>10000</v>
      </c>
      <c r="E7" s="333">
        <v>0</v>
      </c>
      <c r="F7" s="390"/>
      <c r="G7" s="391">
        <v>48345</v>
      </c>
      <c r="H7" s="391">
        <v>0</v>
      </c>
    </row>
    <row r="8" spans="1:8" s="335" customFormat="1" ht="15" customHeight="1">
      <c r="A8" s="332" t="s">
        <v>474</v>
      </c>
      <c r="B8" s="332" t="s">
        <v>475</v>
      </c>
      <c r="C8" s="376"/>
      <c r="D8" s="333">
        <v>13969</v>
      </c>
      <c r="E8" s="333">
        <v>0</v>
      </c>
      <c r="F8" s="390"/>
      <c r="G8" s="391">
        <v>15969</v>
      </c>
      <c r="H8" s="391">
        <v>0</v>
      </c>
    </row>
    <row r="9" spans="1:8" s="335" customFormat="1" ht="15" customHeight="1">
      <c r="A9" s="332" t="s">
        <v>476</v>
      </c>
      <c r="B9" s="385" t="s">
        <v>477</v>
      </c>
      <c r="C9" s="376"/>
      <c r="D9" s="333">
        <v>10000</v>
      </c>
      <c r="E9" s="333">
        <v>1711</v>
      </c>
      <c r="F9" s="390"/>
      <c r="G9" s="391">
        <v>18000</v>
      </c>
      <c r="H9" s="391">
        <v>3079</v>
      </c>
    </row>
    <row r="10" spans="1:9" s="335" customFormat="1" ht="15" customHeight="1">
      <c r="A10" s="332" t="s">
        <v>478</v>
      </c>
      <c r="B10" s="332" t="s">
        <v>78</v>
      </c>
      <c r="C10" s="376"/>
      <c r="D10" s="333">
        <v>7476</v>
      </c>
      <c r="E10" s="333">
        <v>1346</v>
      </c>
      <c r="F10" s="390"/>
      <c r="G10" s="391">
        <v>7476</v>
      </c>
      <c r="H10" s="391">
        <v>1346</v>
      </c>
      <c r="I10" s="384"/>
    </row>
    <row r="11" spans="1:8" s="335" customFormat="1" ht="15" customHeight="1">
      <c r="A11" s="332" t="s">
        <v>468</v>
      </c>
      <c r="B11" s="332" t="s">
        <v>469</v>
      </c>
      <c r="C11" s="376">
        <v>0.75</v>
      </c>
      <c r="D11" s="333">
        <v>21253</v>
      </c>
      <c r="E11" s="333">
        <v>7099</v>
      </c>
      <c r="F11" s="390">
        <v>0</v>
      </c>
      <c r="G11" s="391">
        <v>0</v>
      </c>
      <c r="H11" s="391">
        <v>0</v>
      </c>
    </row>
    <row r="12" spans="1:8" s="335" customFormat="1" ht="15" customHeight="1">
      <c r="A12" s="332" t="s">
        <v>470</v>
      </c>
      <c r="B12" s="332" t="s">
        <v>471</v>
      </c>
      <c r="C12" s="376">
        <v>1.5</v>
      </c>
      <c r="D12" s="333">
        <v>40732</v>
      </c>
      <c r="E12" s="333">
        <v>11156</v>
      </c>
      <c r="F12" s="390">
        <v>0</v>
      </c>
      <c r="G12" s="391">
        <v>0</v>
      </c>
      <c r="H12" s="391">
        <v>0</v>
      </c>
    </row>
    <row r="13" spans="1:8" s="335" customFormat="1" ht="15" customHeight="1">
      <c r="A13" s="341" t="s">
        <v>479</v>
      </c>
      <c r="B13" s="342" t="s">
        <v>82</v>
      </c>
      <c r="D13" s="344">
        <v>1500</v>
      </c>
      <c r="E13" s="333">
        <v>0</v>
      </c>
      <c r="F13" s="394"/>
      <c r="G13" s="395">
        <v>1500</v>
      </c>
      <c r="H13" s="391">
        <v>0</v>
      </c>
    </row>
    <row r="14" spans="1:8" s="335" customFormat="1" ht="15" customHeight="1">
      <c r="A14" s="385" t="s">
        <v>481</v>
      </c>
      <c r="B14" s="332" t="s">
        <v>79</v>
      </c>
      <c r="C14" s="376"/>
      <c r="D14" s="333">
        <v>7330</v>
      </c>
      <c r="E14" s="333"/>
      <c r="F14" s="390"/>
      <c r="G14" s="391">
        <v>10000</v>
      </c>
      <c r="H14" s="391">
        <v>0</v>
      </c>
    </row>
    <row r="15" spans="1:8" s="335" customFormat="1" ht="15" customHeight="1">
      <c r="A15" s="345" t="s">
        <v>480</v>
      </c>
      <c r="B15" s="346" t="s">
        <v>83</v>
      </c>
      <c r="C15" s="378"/>
      <c r="D15" s="343">
        <v>1000</v>
      </c>
      <c r="E15" s="333">
        <v>0</v>
      </c>
      <c r="F15" s="396"/>
      <c r="G15" s="397">
        <v>1000</v>
      </c>
      <c r="H15" s="391">
        <v>0</v>
      </c>
    </row>
    <row r="16" spans="1:8" s="335" customFormat="1" ht="15" customHeight="1">
      <c r="A16" s="375"/>
      <c r="B16" s="374"/>
      <c r="C16" s="376"/>
      <c r="D16" s="333"/>
      <c r="E16" s="333"/>
      <c r="F16" s="390"/>
      <c r="G16" s="391"/>
      <c r="H16" s="391"/>
    </row>
    <row r="17" spans="1:8" s="335" customFormat="1" ht="15" customHeight="1">
      <c r="A17" s="375"/>
      <c r="B17" s="374"/>
      <c r="C17" s="376"/>
      <c r="D17" s="333"/>
      <c r="E17" s="333"/>
      <c r="F17" s="390"/>
      <c r="G17" s="391"/>
      <c r="H17" s="391"/>
    </row>
    <row r="18" spans="1:8" s="335" customFormat="1" ht="15" customHeight="1">
      <c r="A18" s="375"/>
      <c r="B18" s="374"/>
      <c r="C18" s="376"/>
      <c r="D18" s="333"/>
      <c r="E18" s="333"/>
      <c r="F18" s="394"/>
      <c r="G18" s="395"/>
      <c r="H18" s="391"/>
    </row>
    <row r="19" spans="1:8" s="335" customFormat="1" ht="15" customHeight="1">
      <c r="A19" s="375"/>
      <c r="B19" s="374"/>
      <c r="C19" s="376"/>
      <c r="D19" s="333"/>
      <c r="E19" s="333"/>
      <c r="F19" s="390"/>
      <c r="G19" s="391"/>
      <c r="H19" s="391"/>
    </row>
    <row r="20" spans="1:8" ht="15" customHeight="1" thickBot="1">
      <c r="A20" s="398"/>
      <c r="B20" s="399"/>
      <c r="C20" s="400"/>
      <c r="D20" s="401"/>
      <c r="E20" s="402"/>
      <c r="F20" s="403"/>
      <c r="G20" s="404"/>
      <c r="H20" s="405"/>
    </row>
    <row r="21" spans="1:8" ht="15" customHeight="1" thickBot="1" thickTop="1">
      <c r="A21" s="406" t="s">
        <v>80</v>
      </c>
      <c r="B21" s="407" t="s">
        <v>377</v>
      </c>
      <c r="C21" s="408">
        <f aca="true" t="shared" si="0" ref="C21:H21">SUM(C4:C20)</f>
        <v>13.75</v>
      </c>
      <c r="D21" s="409">
        <f t="shared" si="0"/>
        <v>614073.5</v>
      </c>
      <c r="E21" s="409">
        <f t="shared" si="0"/>
        <v>161221</v>
      </c>
      <c r="F21" s="408">
        <f t="shared" si="0"/>
        <v>12</v>
      </c>
      <c r="G21" s="409">
        <f t="shared" si="0"/>
        <v>624878</v>
      </c>
      <c r="H21" s="409">
        <f t="shared" si="0"/>
        <v>150417</v>
      </c>
    </row>
    <row r="22" ht="15" customHeight="1" thickTop="1"/>
    <row r="23" spans="1:5" ht="15" customHeight="1">
      <c r="A23" s="379"/>
      <c r="B23" s="379"/>
      <c r="C23" s="386" t="s">
        <v>462</v>
      </c>
      <c r="D23" s="387">
        <f>D21+E21</f>
        <v>775294.5</v>
      </c>
      <c r="E23" s="379"/>
    </row>
    <row r="24" spans="3:4" ht="15" customHeight="1" thickBot="1">
      <c r="C24" s="388" t="s">
        <v>463</v>
      </c>
      <c r="D24" s="389">
        <f>G21+H21</f>
        <v>775295</v>
      </c>
    </row>
    <row r="25" spans="4:5" ht="15" customHeight="1" thickTop="1">
      <c r="D25" s="348">
        <f>D24-D23</f>
        <v>0.5</v>
      </c>
      <c r="E25" s="334">
        <f>D25/D23</f>
        <v>6.449162221581606E-07</v>
      </c>
    </row>
    <row r="26" ht="15" customHeight="1"/>
    <row r="27" ht="15" customHeight="1"/>
  </sheetData>
  <sheetProtection password="C92E" sheet="1" objects="1" scenarios="1"/>
  <mergeCells count="1">
    <mergeCell ref="A1:H1"/>
  </mergeCells>
  <printOptions gridLines="1" horizontalCentered="1"/>
  <pageMargins left="0.25" right="0" top="0.75" bottom="0.75" header="0.5" footer="0.5"/>
  <pageSetup fitToHeight="1" fitToWidth="1" horizontalDpi="600" verticalDpi="600" orientation="landscape" scale="97" r:id="rId1"/>
</worksheet>
</file>

<file path=xl/worksheets/sheet30.xml><?xml version="1.0" encoding="utf-8"?>
<worksheet xmlns="http://schemas.openxmlformats.org/spreadsheetml/2006/main" xmlns:r="http://schemas.openxmlformats.org/officeDocument/2006/relationships">
  <sheetPr>
    <tabColor indexed="43"/>
  </sheetPr>
  <dimension ref="A1:D6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132</v>
      </c>
    </row>
    <row r="2" spans="1:4" ht="12.75">
      <c r="A2" s="41" t="s">
        <v>221</v>
      </c>
      <c r="B2" s="1" t="s">
        <v>222</v>
      </c>
      <c r="C2" s="5" t="s">
        <v>223</v>
      </c>
      <c r="D2" s="42"/>
    </row>
    <row r="3" spans="1:4" ht="12.75">
      <c r="A3" s="41" t="s">
        <v>224</v>
      </c>
      <c r="B3" s="1" t="s">
        <v>317</v>
      </c>
      <c r="C3" s="5" t="s">
        <v>226</v>
      </c>
      <c r="D3" s="42"/>
    </row>
    <row r="4" spans="1:4" ht="13.5" thickBot="1">
      <c r="A4" s="43" t="s">
        <v>388</v>
      </c>
      <c r="B4" s="47">
        <f>+D45</f>
        <v>0</v>
      </c>
      <c r="C4" s="44"/>
      <c r="D4" s="46"/>
    </row>
    <row r="5" spans="1:4" ht="12.75">
      <c r="A5" s="33"/>
      <c r="B5" s="49"/>
      <c r="C5" s="35"/>
      <c r="D5" s="49"/>
    </row>
    <row r="6" spans="1:4" ht="12.75">
      <c r="A6" s="15" t="s">
        <v>227</v>
      </c>
      <c r="B6" s="11" t="s">
        <v>330</v>
      </c>
      <c r="C6" s="16" t="s">
        <v>267</v>
      </c>
      <c r="D6" s="11" t="s">
        <v>230</v>
      </c>
    </row>
    <row r="7" spans="1:4" ht="12.75">
      <c r="A7" s="205"/>
      <c r="B7" s="208"/>
      <c r="C7" s="217"/>
      <c r="D7" s="4">
        <f>+C7*A7</f>
        <v>0</v>
      </c>
    </row>
    <row r="8" spans="1:4" ht="12.75">
      <c r="A8" s="205"/>
      <c r="B8" s="201"/>
      <c r="C8" s="217"/>
      <c r="D8" s="3">
        <f aca="true" t="shared" si="0" ref="D8:D40">+C8*A8</f>
        <v>0</v>
      </c>
    </row>
    <row r="9" spans="1:4" ht="12.75">
      <c r="A9" s="205"/>
      <c r="B9" s="201"/>
      <c r="C9" s="217"/>
      <c r="D9" s="3">
        <f t="shared" si="0"/>
        <v>0</v>
      </c>
    </row>
    <row r="10" spans="1:4" ht="12.75">
      <c r="A10" s="205"/>
      <c r="B10" s="201"/>
      <c r="C10" s="217"/>
      <c r="D10" s="3">
        <f t="shared" si="0"/>
        <v>0</v>
      </c>
    </row>
    <row r="11" spans="1:4" ht="12.75">
      <c r="A11" s="205"/>
      <c r="B11" s="201"/>
      <c r="C11" s="217"/>
      <c r="D11" s="3">
        <f t="shared" si="0"/>
        <v>0</v>
      </c>
    </row>
    <row r="12" spans="1:4" ht="12.75">
      <c r="A12" s="205"/>
      <c r="B12" s="201"/>
      <c r="C12" s="217"/>
      <c r="D12" s="3">
        <f t="shared" si="0"/>
        <v>0</v>
      </c>
    </row>
    <row r="13" spans="1:4" ht="12.75">
      <c r="A13" s="205"/>
      <c r="B13" s="201"/>
      <c r="C13" s="217"/>
      <c r="D13" s="3">
        <f t="shared" si="0"/>
        <v>0</v>
      </c>
    </row>
    <row r="14" spans="1:4" ht="12.75">
      <c r="A14" s="205"/>
      <c r="B14" s="201"/>
      <c r="C14" s="217"/>
      <c r="D14" s="3">
        <f t="shared" si="0"/>
        <v>0</v>
      </c>
    </row>
    <row r="15" spans="1:4" ht="12.75">
      <c r="A15" s="205"/>
      <c r="B15" s="201"/>
      <c r="C15" s="217"/>
      <c r="D15" s="3">
        <f t="shared" si="0"/>
        <v>0</v>
      </c>
    </row>
    <row r="16" spans="1:4" ht="12.75">
      <c r="A16" s="205"/>
      <c r="B16" s="201"/>
      <c r="C16" s="217"/>
      <c r="D16" s="3">
        <f t="shared" si="0"/>
        <v>0</v>
      </c>
    </row>
    <row r="17" spans="1:4" ht="12.75">
      <c r="A17" s="205"/>
      <c r="B17" s="201"/>
      <c r="C17" s="217"/>
      <c r="D17" s="3">
        <f t="shared" si="0"/>
        <v>0</v>
      </c>
    </row>
    <row r="18" spans="1:4" ht="12.75">
      <c r="A18" s="205"/>
      <c r="B18" s="201"/>
      <c r="C18" s="217"/>
      <c r="D18" s="3">
        <f t="shared" si="0"/>
        <v>0</v>
      </c>
    </row>
    <row r="19" spans="1:4" ht="12.75">
      <c r="A19" s="205"/>
      <c r="B19" s="201"/>
      <c r="C19" s="217"/>
      <c r="D19" s="3">
        <f t="shared" si="0"/>
        <v>0</v>
      </c>
    </row>
    <row r="20" spans="1:4" ht="12.75">
      <c r="A20" s="205"/>
      <c r="B20" s="201"/>
      <c r="C20" s="217"/>
      <c r="D20" s="3">
        <f t="shared" si="0"/>
        <v>0</v>
      </c>
    </row>
    <row r="21" spans="1:4" ht="12.75">
      <c r="A21" s="205"/>
      <c r="B21" s="201"/>
      <c r="C21" s="217"/>
      <c r="D21" s="3">
        <f t="shared" si="0"/>
        <v>0</v>
      </c>
    </row>
    <row r="22" spans="1:4" ht="12.75">
      <c r="A22" s="205"/>
      <c r="B22" s="201"/>
      <c r="C22" s="217"/>
      <c r="D22" s="3">
        <f t="shared" si="0"/>
        <v>0</v>
      </c>
    </row>
    <row r="23" spans="1:4" ht="12.75">
      <c r="A23" s="205"/>
      <c r="B23" s="201"/>
      <c r="C23" s="217"/>
      <c r="D23" s="3">
        <f t="shared" si="0"/>
        <v>0</v>
      </c>
    </row>
    <row r="24" spans="1:4" ht="12.75">
      <c r="A24" s="205"/>
      <c r="B24" s="201"/>
      <c r="C24" s="217"/>
      <c r="D24" s="3">
        <f t="shared" si="0"/>
        <v>0</v>
      </c>
    </row>
    <row r="25" spans="1:4" ht="12.75">
      <c r="A25" s="205"/>
      <c r="B25" s="201"/>
      <c r="C25" s="217"/>
      <c r="D25" s="3">
        <f t="shared" si="0"/>
        <v>0</v>
      </c>
    </row>
    <row r="26" spans="1:4" ht="12.75">
      <c r="A26" s="205"/>
      <c r="B26" s="201"/>
      <c r="C26" s="217"/>
      <c r="D26" s="3">
        <f t="shared" si="0"/>
        <v>0</v>
      </c>
    </row>
    <row r="27" spans="1:4" ht="12.75">
      <c r="A27" s="205"/>
      <c r="B27" s="201"/>
      <c r="C27" s="217"/>
      <c r="D27" s="3">
        <f t="shared" si="0"/>
        <v>0</v>
      </c>
    </row>
    <row r="28" spans="1:4" ht="12.75">
      <c r="A28" s="205"/>
      <c r="B28" s="201"/>
      <c r="C28" s="217"/>
      <c r="D28" s="3">
        <f t="shared" si="0"/>
        <v>0</v>
      </c>
    </row>
    <row r="29" spans="1:4" ht="12.75">
      <c r="A29" s="205"/>
      <c r="B29" s="201"/>
      <c r="C29" s="217"/>
      <c r="D29" s="3">
        <f t="shared" si="0"/>
        <v>0</v>
      </c>
    </row>
    <row r="30" spans="1:4" ht="12.75">
      <c r="A30" s="205"/>
      <c r="B30" s="201"/>
      <c r="C30" s="217"/>
      <c r="D30" s="3">
        <f t="shared" si="0"/>
        <v>0</v>
      </c>
    </row>
    <row r="31" spans="1:4" ht="12.75">
      <c r="A31" s="205"/>
      <c r="B31" s="201"/>
      <c r="C31" s="217"/>
      <c r="D31" s="3">
        <f t="shared" si="0"/>
        <v>0</v>
      </c>
    </row>
    <row r="32" spans="1:4" ht="12.75">
      <c r="A32" s="205"/>
      <c r="B32" s="201"/>
      <c r="C32" s="217"/>
      <c r="D32" s="3">
        <f t="shared" si="0"/>
        <v>0</v>
      </c>
    </row>
    <row r="33" spans="1:4" ht="12.75">
      <c r="A33" s="205"/>
      <c r="B33" s="201"/>
      <c r="C33" s="217"/>
      <c r="D33" s="3">
        <f t="shared" si="0"/>
        <v>0</v>
      </c>
    </row>
    <row r="34" spans="1:4" ht="12.75">
      <c r="A34" s="205"/>
      <c r="B34" s="201"/>
      <c r="C34" s="217"/>
      <c r="D34" s="3">
        <f t="shared" si="0"/>
        <v>0</v>
      </c>
    </row>
    <row r="35" spans="1:4" ht="12.75">
      <c r="A35" s="205"/>
      <c r="B35" s="201"/>
      <c r="C35" s="217"/>
      <c r="D35" s="3">
        <f t="shared" si="0"/>
        <v>0</v>
      </c>
    </row>
    <row r="36" spans="1:4" ht="12.75">
      <c r="A36" s="205"/>
      <c r="B36" s="201"/>
      <c r="C36" s="217"/>
      <c r="D36" s="3">
        <f t="shared" si="0"/>
        <v>0</v>
      </c>
    </row>
    <row r="37" spans="1:4" ht="12.75">
      <c r="A37" s="205"/>
      <c r="B37" s="201"/>
      <c r="C37" s="217"/>
      <c r="D37" s="3">
        <f t="shared" si="0"/>
        <v>0</v>
      </c>
    </row>
    <row r="38" spans="1:4" ht="12.75">
      <c r="A38" s="205"/>
      <c r="B38" s="201"/>
      <c r="C38" s="217"/>
      <c r="D38" s="3">
        <f t="shared" si="0"/>
        <v>0</v>
      </c>
    </row>
    <row r="39" spans="1:4" ht="12.75">
      <c r="A39" s="205"/>
      <c r="B39" s="201"/>
      <c r="C39" s="217"/>
      <c r="D39" s="3">
        <f t="shared" si="0"/>
        <v>0</v>
      </c>
    </row>
    <row r="40" spans="1:4" ht="12.75">
      <c r="A40" s="205"/>
      <c r="B40" s="201"/>
      <c r="C40" s="217"/>
      <c r="D40" s="3">
        <f t="shared" si="0"/>
        <v>0</v>
      </c>
    </row>
    <row r="41" spans="1:4" ht="12.75">
      <c r="A41" s="205"/>
      <c r="B41" s="201"/>
      <c r="C41" s="217"/>
      <c r="D41" s="3">
        <f>+C41*A41</f>
        <v>0</v>
      </c>
    </row>
    <row r="42" spans="1:4" ht="12.75">
      <c r="A42" s="205"/>
      <c r="B42" s="201"/>
      <c r="C42" s="217"/>
      <c r="D42" s="3">
        <f>+C42*A42</f>
        <v>0</v>
      </c>
    </row>
    <row r="43" spans="1:4" ht="12.75">
      <c r="A43" s="205"/>
      <c r="B43" s="201"/>
      <c r="C43" s="217"/>
      <c r="D43" s="3">
        <f>+C43*A43</f>
        <v>0</v>
      </c>
    </row>
    <row r="44" spans="1:4" ht="13.5" thickBot="1">
      <c r="A44" s="205"/>
      <c r="B44" s="201"/>
      <c r="C44" s="217"/>
      <c r="D44" s="3">
        <f>+C44*A44</f>
        <v>0</v>
      </c>
    </row>
    <row r="45" spans="1:4" ht="13.5" thickBot="1">
      <c r="A45" s="78"/>
      <c r="B45" s="79"/>
      <c r="C45" s="80" t="s">
        <v>273</v>
      </c>
      <c r="D45" s="81">
        <f>SUM(D7:D44)</f>
        <v>0</v>
      </c>
    </row>
    <row r="46" ht="12.75">
      <c r="D46" s="2"/>
    </row>
    <row r="47" ht="12.75">
      <c r="D47" s="2"/>
    </row>
    <row r="48" ht="12.75">
      <c r="D48" s="2"/>
    </row>
    <row r="49" ht="12.75">
      <c r="D49" s="2"/>
    </row>
    <row r="50" ht="12.75">
      <c r="D50" s="2"/>
    </row>
    <row r="51" ht="12.75">
      <c r="D51" s="2"/>
    </row>
    <row r="52" ht="12.75">
      <c r="D52" s="2"/>
    </row>
    <row r="53" ht="12.75">
      <c r="D53" s="2"/>
    </row>
    <row r="54" spans="1:2" ht="12.75" hidden="1">
      <c r="A54" t="s">
        <v>276</v>
      </c>
      <c r="B54" t="e">
        <f>+Summary!B11</f>
        <v>#N/A</v>
      </c>
    </row>
    <row r="55" spans="1:2" ht="12.75" hidden="1">
      <c r="A55" t="s">
        <v>275</v>
      </c>
      <c r="B55" s="30" t="e">
        <f>+#REF!</f>
        <v>#REF!</v>
      </c>
    </row>
    <row r="62" ht="12.75">
      <c r="B62" s="30"/>
    </row>
  </sheetData>
  <sheetProtection password="C92E" sheet="1" objects="1" scenarios="1"/>
  <printOptions horizontalCentered="1"/>
  <pageMargins left="0.5" right="0.2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indexed="43"/>
  </sheetPr>
  <dimension ref="A1:D6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131</v>
      </c>
    </row>
    <row r="2" spans="1:4" ht="12.75">
      <c r="A2" s="41" t="s">
        <v>221</v>
      </c>
      <c r="B2" s="1" t="s">
        <v>222</v>
      </c>
      <c r="C2" s="5" t="s">
        <v>223</v>
      </c>
      <c r="D2" s="42"/>
    </row>
    <row r="3" spans="1:4" ht="12.75">
      <c r="A3" s="41" t="s">
        <v>224</v>
      </c>
      <c r="B3" s="1" t="s">
        <v>319</v>
      </c>
      <c r="C3" s="5" t="s">
        <v>226</v>
      </c>
      <c r="D3" s="42"/>
    </row>
    <row r="4" spans="1:4" ht="13.5" thickBot="1">
      <c r="A4" s="43" t="s">
        <v>388</v>
      </c>
      <c r="B4" s="47">
        <f>+D45</f>
        <v>0</v>
      </c>
      <c r="C4" s="44"/>
      <c r="D4" s="46"/>
    </row>
    <row r="5" spans="1:4" ht="12.75">
      <c r="A5" s="33"/>
      <c r="B5" s="49"/>
      <c r="C5" s="35"/>
      <c r="D5" s="49"/>
    </row>
    <row r="6" spans="1:4" ht="12.75">
      <c r="A6" s="15" t="s">
        <v>227</v>
      </c>
      <c r="B6" s="94" t="s">
        <v>331</v>
      </c>
      <c r="C6" s="16" t="s">
        <v>267</v>
      </c>
      <c r="D6" s="11" t="s">
        <v>230</v>
      </c>
    </row>
    <row r="7" spans="1:4" ht="12.75">
      <c r="A7" s="205"/>
      <c r="B7" s="208"/>
      <c r="C7" s="206"/>
      <c r="D7" s="4">
        <f>+C7*A7</f>
        <v>0</v>
      </c>
    </row>
    <row r="8" spans="1:4" ht="12.75">
      <c r="A8" s="205"/>
      <c r="B8" s="201"/>
      <c r="C8" s="206"/>
      <c r="D8" s="3">
        <f aca="true" t="shared" si="0" ref="D8:D40">+C8*A8</f>
        <v>0</v>
      </c>
    </row>
    <row r="9" spans="1:4" ht="12.75">
      <c r="A9" s="205"/>
      <c r="B9" s="201"/>
      <c r="C9" s="206"/>
      <c r="D9" s="3">
        <f t="shared" si="0"/>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+C19*A19</f>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 t="shared" si="0"/>
        <v>0</v>
      </c>
    </row>
    <row r="39" spans="1:4" ht="12.75">
      <c r="A39" s="205"/>
      <c r="B39" s="201"/>
      <c r="C39" s="206"/>
      <c r="D39" s="3">
        <f t="shared" si="0"/>
        <v>0</v>
      </c>
    </row>
    <row r="40" spans="1:4" ht="12.75">
      <c r="A40" s="205"/>
      <c r="B40" s="201"/>
      <c r="C40" s="206"/>
      <c r="D40" s="3">
        <f t="shared" si="0"/>
        <v>0</v>
      </c>
    </row>
    <row r="41" spans="1:4" ht="12.75">
      <c r="A41" s="205"/>
      <c r="B41" s="201"/>
      <c r="C41" s="206"/>
      <c r="D41" s="3">
        <f>+C41*A41</f>
        <v>0</v>
      </c>
    </row>
    <row r="42" spans="1:4" ht="12.75">
      <c r="A42" s="205"/>
      <c r="B42" s="201"/>
      <c r="C42" s="206"/>
      <c r="D42" s="3">
        <f>+C42*A42</f>
        <v>0</v>
      </c>
    </row>
    <row r="43" spans="1:4" ht="12.75">
      <c r="A43" s="205"/>
      <c r="B43" s="201"/>
      <c r="C43" s="206"/>
      <c r="D43" s="3">
        <f>+C43*A43</f>
        <v>0</v>
      </c>
    </row>
    <row r="44" spans="1:4" ht="13.5" thickBot="1">
      <c r="A44" s="205"/>
      <c r="B44" s="201"/>
      <c r="C44" s="206"/>
      <c r="D44" s="3">
        <f>+C44*A44</f>
        <v>0</v>
      </c>
    </row>
    <row r="45" spans="1:4" ht="13.5" thickBot="1">
      <c r="A45" s="78"/>
      <c r="B45" s="50"/>
      <c r="C45" s="80" t="s">
        <v>274</v>
      </c>
      <c r="D45" s="81">
        <f>SUM(D7:D44)</f>
        <v>0</v>
      </c>
    </row>
    <row r="46" ht="12.75">
      <c r="D46" s="2"/>
    </row>
    <row r="47" ht="12.75">
      <c r="D47" s="2"/>
    </row>
    <row r="48" ht="12.75">
      <c r="D48" s="2"/>
    </row>
    <row r="49" ht="12.75">
      <c r="D49" s="2"/>
    </row>
    <row r="50" ht="12.75">
      <c r="D50" s="2"/>
    </row>
    <row r="51" ht="12.75">
      <c r="D51" s="2"/>
    </row>
    <row r="52" ht="12.75">
      <c r="D52" s="2"/>
    </row>
    <row r="53" ht="12.75">
      <c r="D53" s="2"/>
    </row>
    <row r="54" spans="1:2" ht="12.75" hidden="1">
      <c r="A54" t="s">
        <v>276</v>
      </c>
      <c r="B54" t="e">
        <f>+Summary!B11</f>
        <v>#N/A</v>
      </c>
    </row>
    <row r="55" spans="1:2" ht="12.75" hidden="1">
      <c r="A55" t="s">
        <v>275</v>
      </c>
      <c r="B55" s="30" t="e">
        <f>+#REF!</f>
        <v>#REF!</v>
      </c>
    </row>
    <row r="62" ht="12.75">
      <c r="B62" s="30"/>
    </row>
  </sheetData>
  <sheetProtection password="C92E" sheet="1" objects="1" scenarios="1"/>
  <printOptions horizontalCentered="1"/>
  <pageMargins left="0.5" right="0.2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indexed="33"/>
  </sheetPr>
  <dimension ref="A1:D57"/>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130</v>
      </c>
    </row>
    <row r="2" spans="1:4" ht="12.75">
      <c r="A2" s="41" t="s">
        <v>221</v>
      </c>
      <c r="B2" s="1" t="s">
        <v>222</v>
      </c>
      <c r="C2" s="5" t="s">
        <v>223</v>
      </c>
      <c r="D2" s="42"/>
    </row>
    <row r="3" spans="1:4" ht="12.75">
      <c r="A3" s="41" t="s">
        <v>224</v>
      </c>
      <c r="B3" s="1" t="s">
        <v>320</v>
      </c>
      <c r="C3" s="5" t="s">
        <v>226</v>
      </c>
      <c r="D3" s="42"/>
    </row>
    <row r="4" spans="1:4" ht="13.5" thickBot="1">
      <c r="A4" s="43" t="s">
        <v>388</v>
      </c>
      <c r="B4" s="47" t="e">
        <f>+D45</f>
        <v>#REF!</v>
      </c>
      <c r="C4" s="44"/>
      <c r="D4" s="46"/>
    </row>
    <row r="6" spans="1:4" ht="12.75">
      <c r="A6" s="11" t="s">
        <v>227</v>
      </c>
      <c r="B6" s="126" t="s">
        <v>228</v>
      </c>
      <c r="C6" s="18" t="s">
        <v>229</v>
      </c>
      <c r="D6" s="11" t="s">
        <v>230</v>
      </c>
    </row>
    <row r="7" spans="1:4" ht="12.75">
      <c r="A7" s="10"/>
      <c r="B7" s="125" t="s">
        <v>249</v>
      </c>
      <c r="C7" s="12"/>
      <c r="D7" s="14"/>
    </row>
    <row r="8" spans="1:4" ht="12.75">
      <c r="A8" s="205">
        <v>1</v>
      </c>
      <c r="B8" s="201" t="s">
        <v>189</v>
      </c>
      <c r="C8" s="206">
        <v>4500</v>
      </c>
      <c r="D8" s="3">
        <f>+C8*A8</f>
        <v>4500</v>
      </c>
    </row>
    <row r="9" spans="1:4" ht="12.75">
      <c r="A9" s="205"/>
      <c r="B9" s="201"/>
      <c r="C9" s="206"/>
      <c r="D9" s="3">
        <f aca="true" t="shared" si="0" ref="D9:D37">+C9*A9</f>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+C38*A38</f>
        <v>0</v>
      </c>
    </row>
    <row r="39" spans="1:4" ht="12.75">
      <c r="A39" s="205"/>
      <c r="B39" s="201"/>
      <c r="C39" s="206"/>
      <c r="D39" s="3">
        <f>+C39*A39</f>
        <v>0</v>
      </c>
    </row>
    <row r="40" spans="1:4" ht="12.75">
      <c r="A40" s="205"/>
      <c r="B40" s="201"/>
      <c r="C40" s="206"/>
      <c r="D40" s="3">
        <f>+C40*A40</f>
        <v>0</v>
      </c>
    </row>
    <row r="41" spans="1:4" ht="12.75">
      <c r="A41" s="205"/>
      <c r="B41" s="201"/>
      <c r="C41" s="206"/>
      <c r="D41" s="3">
        <f>+C41*A41</f>
        <v>0</v>
      </c>
    </row>
    <row r="42" spans="1:4" ht="12.75">
      <c r="A42" s="205"/>
      <c r="B42" s="201"/>
      <c r="C42" s="206"/>
      <c r="D42" s="3">
        <f>+C42*A42</f>
        <v>0</v>
      </c>
    </row>
    <row r="43" spans="1:4" ht="12.75">
      <c r="A43" s="19"/>
      <c r="B43" s="20"/>
      <c r="C43" s="76" t="s">
        <v>325</v>
      </c>
      <c r="D43" s="22">
        <f>SUM(D8:D42)</f>
        <v>4500</v>
      </c>
    </row>
    <row r="44" spans="1:4" ht="12.75">
      <c r="A44" s="19"/>
      <c r="B44" s="20"/>
      <c r="C44" s="21"/>
      <c r="D44" s="22"/>
    </row>
    <row r="45" spans="1:4" ht="12.75">
      <c r="A45" s="1"/>
      <c r="B45" s="1"/>
      <c r="C45" s="8" t="str">
        <f>'Supplies - Instructional'!C44</f>
        <v>Shipping (20%)</v>
      </c>
      <c r="D45" s="7" t="e">
        <f>+D43*ship</f>
        <v>#REF!</v>
      </c>
    </row>
    <row r="46" spans="1:4" ht="12.75">
      <c r="A46" s="24"/>
      <c r="B46" s="20"/>
      <c r="C46" s="26" t="s">
        <v>250</v>
      </c>
      <c r="D46" s="27" t="e">
        <f>SUM(D43:D45)</f>
        <v>#REF!</v>
      </c>
    </row>
    <row r="47" ht="12.75">
      <c r="D47" s="2"/>
    </row>
    <row r="48" ht="12.75">
      <c r="D48" s="2"/>
    </row>
    <row r="49" ht="12.75">
      <c r="D49" s="2"/>
    </row>
    <row r="50" ht="12.75">
      <c r="D50" s="2"/>
    </row>
    <row r="51" ht="12.75">
      <c r="D51" s="2"/>
    </row>
    <row r="56" spans="1:2" ht="12.75" hidden="1">
      <c r="A56" t="s">
        <v>276</v>
      </c>
      <c r="B56" t="e">
        <f>+Summary!B11</f>
        <v>#N/A</v>
      </c>
    </row>
    <row r="57" spans="1:4" ht="12.75" hidden="1">
      <c r="A57" t="s">
        <v>251</v>
      </c>
      <c r="B57" s="30" t="e">
        <f>+#REF!</f>
        <v>#REF!</v>
      </c>
      <c r="D57" s="2"/>
    </row>
  </sheetData>
  <sheetProtection password="C92E" sheet="1" objects="1" scenarios="1"/>
  <printOptions horizontalCentered="1"/>
  <pageMargins left="0.5" right="0.25" top="1" bottom="0.5"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indexed="33"/>
  </sheetPr>
  <dimension ref="A1:D54"/>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129</v>
      </c>
    </row>
    <row r="2" spans="1:4" ht="12.75">
      <c r="A2" s="41" t="s">
        <v>221</v>
      </c>
      <c r="B2" s="1" t="s">
        <v>222</v>
      </c>
      <c r="C2" s="5" t="s">
        <v>223</v>
      </c>
      <c r="D2" s="42"/>
    </row>
    <row r="3" spans="1:4" ht="12.75">
      <c r="A3" s="41" t="s">
        <v>224</v>
      </c>
      <c r="B3" s="1" t="s">
        <v>323</v>
      </c>
      <c r="C3" s="5" t="s">
        <v>226</v>
      </c>
      <c r="D3" s="42"/>
    </row>
    <row r="4" spans="1:4" ht="13.5" thickBot="1">
      <c r="A4" s="43" t="s">
        <v>388</v>
      </c>
      <c r="B4" s="47">
        <f>+D45</f>
        <v>0</v>
      </c>
      <c r="C4" s="44"/>
      <c r="D4" s="46"/>
    </row>
    <row r="6" spans="1:4" ht="12.75">
      <c r="A6" s="11" t="s">
        <v>227</v>
      </c>
      <c r="B6" s="126" t="s">
        <v>228</v>
      </c>
      <c r="C6" s="18" t="s">
        <v>229</v>
      </c>
      <c r="D6" s="11" t="s">
        <v>230</v>
      </c>
    </row>
    <row r="7" spans="1:4" ht="12.75">
      <c r="A7" s="10"/>
      <c r="B7" s="125" t="s">
        <v>324</v>
      </c>
      <c r="C7" s="12"/>
      <c r="D7" s="14"/>
    </row>
    <row r="8" spans="1:4" ht="12.75">
      <c r="A8" s="205"/>
      <c r="B8" s="201"/>
      <c r="C8" s="206"/>
      <c r="D8" s="3">
        <f>+C8*A8</f>
        <v>0</v>
      </c>
    </row>
    <row r="9" spans="1:4" ht="12.75">
      <c r="A9" s="205"/>
      <c r="B9" s="201"/>
      <c r="C9" s="206"/>
      <c r="D9" s="3">
        <f aca="true" t="shared" si="0" ref="D9:D37">+C9*A9</f>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 t="shared" si="0"/>
        <v>0</v>
      </c>
    </row>
    <row r="38" spans="1:4" ht="12.75">
      <c r="A38" s="205"/>
      <c r="B38" s="201"/>
      <c r="C38" s="206"/>
      <c r="D38" s="3">
        <f>+C38*A38</f>
        <v>0</v>
      </c>
    </row>
    <row r="39" spans="1:4" ht="12.75">
      <c r="A39" s="205"/>
      <c r="B39" s="201"/>
      <c r="C39" s="206"/>
      <c r="D39" s="3">
        <f>+C39*A39</f>
        <v>0</v>
      </c>
    </row>
    <row r="40" spans="1:4" ht="12.75">
      <c r="A40" s="205"/>
      <c r="B40" s="201"/>
      <c r="C40" s="206"/>
      <c r="D40" s="3">
        <f>+C40*A40</f>
        <v>0</v>
      </c>
    </row>
    <row r="41" spans="1:4" ht="12.75">
      <c r="A41" s="19"/>
      <c r="B41" s="20"/>
      <c r="C41" s="76" t="s">
        <v>335</v>
      </c>
      <c r="D41" s="22">
        <f>SUM(D8:D40)</f>
        <v>0</v>
      </c>
    </row>
    <row r="42" spans="1:4" ht="12.75">
      <c r="A42" s="1"/>
      <c r="B42" s="1"/>
      <c r="C42" s="8" t="s">
        <v>231</v>
      </c>
      <c r="D42" s="7" t="e">
        <f>+D41*tax_loc</f>
        <v>#REF!</v>
      </c>
    </row>
    <row r="43" spans="1:4" ht="12.75">
      <c r="A43" s="1"/>
      <c r="B43" s="1"/>
      <c r="C43" s="8" t="s">
        <v>398</v>
      </c>
      <c r="D43" s="7" t="e">
        <f>+D41*ship</f>
        <v>#REF!</v>
      </c>
    </row>
    <row r="44" spans="1:4" ht="12.75">
      <c r="A44" s="24"/>
      <c r="B44" s="20"/>
      <c r="C44" s="26" t="s">
        <v>334</v>
      </c>
      <c r="D44" s="22" t="e">
        <f>SUM(D41:D43)</f>
        <v>#REF!</v>
      </c>
    </row>
    <row r="45" spans="1:4" ht="12.75">
      <c r="A45" s="67"/>
      <c r="D45" s="2"/>
    </row>
    <row r="46" ht="12.75">
      <c r="D46" s="2"/>
    </row>
    <row r="47" ht="12.75">
      <c r="D47" s="2"/>
    </row>
    <row r="48" ht="12.75">
      <c r="D48" s="2"/>
    </row>
    <row r="53" spans="1:2" ht="12.75" hidden="1">
      <c r="A53" t="s">
        <v>276</v>
      </c>
      <c r="B53" t="e">
        <f>+Summary!B11</f>
        <v>#N/A</v>
      </c>
    </row>
    <row r="54" spans="1:4" ht="12.75" hidden="1">
      <c r="A54" t="s">
        <v>251</v>
      </c>
      <c r="B54" s="30" t="e">
        <f>+#REF!</f>
        <v>#REF!</v>
      </c>
      <c r="D54" s="2"/>
    </row>
  </sheetData>
  <sheetProtection password="C92E" sheet="1" objects="1" scenarios="1"/>
  <printOptions horizontalCentered="1"/>
  <pageMargins left="0.5" right="0.25" top="1" bottom="0.5"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indexed="33"/>
    <pageSetUpPr fitToPage="1"/>
  </sheetPr>
  <dimension ref="A1:D55"/>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128</v>
      </c>
    </row>
    <row r="2" spans="1:4" ht="12.75">
      <c r="A2" s="41" t="s">
        <v>221</v>
      </c>
      <c r="B2" s="1" t="s">
        <v>222</v>
      </c>
      <c r="C2" s="5" t="s">
        <v>223</v>
      </c>
      <c r="D2" s="42"/>
    </row>
    <row r="3" spans="1:4" ht="12.75">
      <c r="A3" s="41" t="s">
        <v>224</v>
      </c>
      <c r="B3" s="1" t="s">
        <v>339</v>
      </c>
      <c r="C3" s="5" t="s">
        <v>226</v>
      </c>
      <c r="D3" s="42"/>
    </row>
    <row r="4" spans="1:4" ht="13.5" thickBot="1">
      <c r="A4" s="43" t="s">
        <v>388</v>
      </c>
      <c r="B4" s="47" t="e">
        <f>+D45</f>
        <v>#REF!</v>
      </c>
      <c r="C4" s="44"/>
      <c r="D4" s="46"/>
    </row>
    <row r="6" spans="1:4" ht="12.75">
      <c r="A6" s="11" t="s">
        <v>227</v>
      </c>
      <c r="B6" s="94" t="s">
        <v>228</v>
      </c>
      <c r="C6" s="18" t="s">
        <v>229</v>
      </c>
      <c r="D6" s="11" t="s">
        <v>230</v>
      </c>
    </row>
    <row r="7" spans="1:4" ht="12.75">
      <c r="A7" s="10"/>
      <c r="B7" s="69" t="s">
        <v>338</v>
      </c>
      <c r="C7" s="12"/>
      <c r="D7" s="14"/>
    </row>
    <row r="8" spans="1:4" ht="12.75">
      <c r="A8" s="205"/>
      <c r="B8" s="201"/>
      <c r="C8" s="206"/>
      <c r="D8" s="3">
        <f>+C8*A8</f>
        <v>0</v>
      </c>
    </row>
    <row r="9" spans="1:4" ht="12.75">
      <c r="A9" s="205"/>
      <c r="B9" s="201"/>
      <c r="C9" s="206"/>
      <c r="D9" s="3">
        <f aca="true" t="shared" si="0" ref="D9:D36">+C9*A9</f>
        <v>0</v>
      </c>
    </row>
    <row r="10" spans="1:4" ht="12.75">
      <c r="A10" s="205"/>
      <c r="B10" s="201"/>
      <c r="C10" s="206"/>
      <c r="D10" s="3">
        <f t="shared" si="0"/>
        <v>0</v>
      </c>
    </row>
    <row r="11" spans="1:4" ht="12.75">
      <c r="A11" s="205"/>
      <c r="B11" s="201"/>
      <c r="C11" s="206"/>
      <c r="D11" s="3">
        <f t="shared" si="0"/>
        <v>0</v>
      </c>
    </row>
    <row r="12" spans="1:4" ht="12.75">
      <c r="A12" s="205"/>
      <c r="B12" s="201"/>
      <c r="C12" s="206"/>
      <c r="D12" s="3">
        <f t="shared" si="0"/>
        <v>0</v>
      </c>
    </row>
    <row r="13" spans="1:4" ht="12.75">
      <c r="A13" s="205"/>
      <c r="B13" s="201"/>
      <c r="C13" s="206"/>
      <c r="D13" s="3">
        <f t="shared" si="0"/>
        <v>0</v>
      </c>
    </row>
    <row r="14" spans="1:4" ht="12.75">
      <c r="A14" s="205"/>
      <c r="B14" s="201"/>
      <c r="C14" s="206"/>
      <c r="D14" s="3">
        <f t="shared" si="0"/>
        <v>0</v>
      </c>
    </row>
    <row r="15" spans="1:4" ht="12.75">
      <c r="A15" s="205"/>
      <c r="B15" s="201"/>
      <c r="C15" s="206"/>
      <c r="D15" s="3">
        <f t="shared" si="0"/>
        <v>0</v>
      </c>
    </row>
    <row r="16" spans="1:4" ht="12.75">
      <c r="A16" s="205"/>
      <c r="B16" s="201"/>
      <c r="C16" s="206"/>
      <c r="D16" s="3">
        <f t="shared" si="0"/>
        <v>0</v>
      </c>
    </row>
    <row r="17" spans="1:4" ht="12.75">
      <c r="A17" s="205"/>
      <c r="B17" s="201"/>
      <c r="C17" s="206"/>
      <c r="D17" s="3">
        <f t="shared" si="0"/>
        <v>0</v>
      </c>
    </row>
    <row r="18" spans="1:4" ht="12.75">
      <c r="A18" s="205"/>
      <c r="B18" s="201"/>
      <c r="C18" s="206"/>
      <c r="D18" s="3">
        <f t="shared" si="0"/>
        <v>0</v>
      </c>
    </row>
    <row r="19" spans="1:4" ht="12.75">
      <c r="A19" s="205"/>
      <c r="B19" s="201"/>
      <c r="C19" s="206"/>
      <c r="D19" s="3">
        <f t="shared" si="0"/>
        <v>0</v>
      </c>
    </row>
    <row r="20" spans="1:4" ht="12.75">
      <c r="A20" s="205"/>
      <c r="B20" s="201"/>
      <c r="C20" s="206"/>
      <c r="D20" s="3">
        <f t="shared" si="0"/>
        <v>0</v>
      </c>
    </row>
    <row r="21" spans="1:4" ht="12.75">
      <c r="A21" s="205"/>
      <c r="B21" s="201"/>
      <c r="C21" s="206"/>
      <c r="D21" s="3">
        <f t="shared" si="0"/>
        <v>0</v>
      </c>
    </row>
    <row r="22" spans="1:4" ht="12.75">
      <c r="A22" s="205"/>
      <c r="B22" s="201"/>
      <c r="C22" s="206"/>
      <c r="D22" s="3">
        <f t="shared" si="0"/>
        <v>0</v>
      </c>
    </row>
    <row r="23" spans="1:4" ht="12.75">
      <c r="A23" s="205"/>
      <c r="B23" s="201"/>
      <c r="C23" s="206"/>
      <c r="D23" s="3">
        <f t="shared" si="0"/>
        <v>0</v>
      </c>
    </row>
    <row r="24" spans="1:4" ht="12.75">
      <c r="A24" s="205"/>
      <c r="B24" s="201"/>
      <c r="C24" s="206"/>
      <c r="D24" s="3">
        <f t="shared" si="0"/>
        <v>0</v>
      </c>
    </row>
    <row r="25" spans="1:4" ht="12.75">
      <c r="A25" s="205"/>
      <c r="B25" s="201"/>
      <c r="C25" s="206"/>
      <c r="D25" s="3">
        <f t="shared" si="0"/>
        <v>0</v>
      </c>
    </row>
    <row r="26" spans="1:4" ht="12.75">
      <c r="A26" s="205"/>
      <c r="B26" s="201"/>
      <c r="C26" s="206"/>
      <c r="D26" s="3">
        <f t="shared" si="0"/>
        <v>0</v>
      </c>
    </row>
    <row r="27" spans="1:4" ht="12.75">
      <c r="A27" s="205"/>
      <c r="B27" s="201"/>
      <c r="C27" s="206"/>
      <c r="D27" s="3">
        <f t="shared" si="0"/>
        <v>0</v>
      </c>
    </row>
    <row r="28" spans="1:4" ht="12.75">
      <c r="A28" s="205"/>
      <c r="B28" s="201"/>
      <c r="C28" s="206"/>
      <c r="D28" s="3">
        <f t="shared" si="0"/>
        <v>0</v>
      </c>
    </row>
    <row r="29" spans="1:4" ht="12.75">
      <c r="A29" s="205"/>
      <c r="B29" s="201"/>
      <c r="C29" s="206"/>
      <c r="D29" s="3">
        <f t="shared" si="0"/>
        <v>0</v>
      </c>
    </row>
    <row r="30" spans="1:4" ht="12.75">
      <c r="A30" s="205"/>
      <c r="B30" s="201"/>
      <c r="C30" s="206"/>
      <c r="D30" s="3">
        <f t="shared" si="0"/>
        <v>0</v>
      </c>
    </row>
    <row r="31" spans="1:4" ht="12.75">
      <c r="A31" s="205"/>
      <c r="B31" s="201"/>
      <c r="C31" s="206"/>
      <c r="D31" s="3">
        <f t="shared" si="0"/>
        <v>0</v>
      </c>
    </row>
    <row r="32" spans="1:4" ht="12.75">
      <c r="A32" s="205"/>
      <c r="B32" s="201"/>
      <c r="C32" s="206"/>
      <c r="D32" s="3">
        <f t="shared" si="0"/>
        <v>0</v>
      </c>
    </row>
    <row r="33" spans="1:4" ht="12.75">
      <c r="A33" s="205"/>
      <c r="B33" s="201"/>
      <c r="C33" s="206"/>
      <c r="D33" s="3">
        <f t="shared" si="0"/>
        <v>0</v>
      </c>
    </row>
    <row r="34" spans="1:4" ht="12.75">
      <c r="A34" s="205"/>
      <c r="B34" s="201"/>
      <c r="C34" s="206"/>
      <c r="D34" s="3">
        <f t="shared" si="0"/>
        <v>0</v>
      </c>
    </row>
    <row r="35" spans="1:4" ht="12.75">
      <c r="A35" s="205"/>
      <c r="B35" s="201"/>
      <c r="C35" s="206"/>
      <c r="D35" s="3">
        <f t="shared" si="0"/>
        <v>0</v>
      </c>
    </row>
    <row r="36" spans="1:4" ht="12.75">
      <c r="A36" s="205"/>
      <c r="B36" s="201"/>
      <c r="C36" s="206"/>
      <c r="D36" s="3">
        <f t="shared" si="0"/>
        <v>0</v>
      </c>
    </row>
    <row r="37" spans="1:4" ht="12.75">
      <c r="A37" s="205"/>
      <c r="B37" s="201"/>
      <c r="C37" s="206"/>
      <c r="D37" s="3">
        <f>+C37*A37</f>
        <v>0</v>
      </c>
    </row>
    <row r="38" spans="1:4" ht="12.75">
      <c r="A38" s="205"/>
      <c r="B38" s="201"/>
      <c r="C38" s="206"/>
      <c r="D38" s="3">
        <f>+C38*A38</f>
        <v>0</v>
      </c>
    </row>
    <row r="39" spans="1:4" ht="12.75">
      <c r="A39" s="205"/>
      <c r="B39" s="201"/>
      <c r="C39" s="206"/>
      <c r="D39" s="3">
        <f>+C39*A39</f>
        <v>0</v>
      </c>
    </row>
    <row r="40" spans="1:4" ht="12.75">
      <c r="A40" s="205"/>
      <c r="B40" s="201"/>
      <c r="C40" s="206"/>
      <c r="D40" s="3">
        <f>+C40*A40</f>
        <v>0</v>
      </c>
    </row>
    <row r="41" spans="1:4" ht="12.75">
      <c r="A41" s="205"/>
      <c r="B41" s="201"/>
      <c r="C41" s="206"/>
      <c r="D41" s="3">
        <f>+C41*A41</f>
        <v>0</v>
      </c>
    </row>
    <row r="42" spans="1:4" ht="12.75">
      <c r="A42" s="19"/>
      <c r="B42" s="20"/>
      <c r="C42" s="23" t="s">
        <v>337</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336</v>
      </c>
      <c r="D45" s="27" t="e">
        <f>SUM(D42:D44)</f>
        <v>#REF!</v>
      </c>
    </row>
    <row r="46" ht="12.75">
      <c r="D46" s="2"/>
    </row>
    <row r="47" ht="12.75">
      <c r="D47" s="2"/>
    </row>
    <row r="48" ht="12.75">
      <c r="D48" s="2"/>
    </row>
    <row r="49" ht="12.75">
      <c r="D49" s="2"/>
    </row>
    <row r="54" spans="1:2" ht="12.75" hidden="1">
      <c r="A54" t="s">
        <v>276</v>
      </c>
      <c r="B54" t="e">
        <f>+Summary!B11</f>
        <v>#N/A</v>
      </c>
    </row>
    <row r="55" spans="1:4" ht="12.75" hidden="1">
      <c r="A55" t="s">
        <v>251</v>
      </c>
      <c r="B55" s="30" t="e">
        <f>+#REF!</f>
        <v>#REF!</v>
      </c>
      <c r="D55" s="2"/>
    </row>
  </sheetData>
  <sheetProtection password="C92E" sheet="1" objects="1" scenarios="1"/>
  <printOptions horizontalCentered="1"/>
  <pageMargins left="0.5" right="0.25" top="1" bottom="1" header="0.5" footer="0.5"/>
  <pageSetup fitToHeight="1" fitToWidth="1"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indexed="33"/>
  </sheetPr>
  <dimension ref="A1:D58"/>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127</v>
      </c>
    </row>
    <row r="2" spans="1:4" ht="12.75">
      <c r="A2" s="41" t="s">
        <v>221</v>
      </c>
      <c r="B2" s="1" t="s">
        <v>222</v>
      </c>
      <c r="C2" s="5" t="s">
        <v>223</v>
      </c>
      <c r="D2" s="42"/>
    </row>
    <row r="3" spans="1:4" ht="12.75">
      <c r="A3" s="41" t="s">
        <v>224</v>
      </c>
      <c r="B3" s="1" t="s">
        <v>252</v>
      </c>
      <c r="C3" s="5" t="s">
        <v>226</v>
      </c>
      <c r="D3" s="42"/>
    </row>
    <row r="4" spans="1:4" ht="13.5" thickBot="1">
      <c r="A4" s="43" t="s">
        <v>388</v>
      </c>
      <c r="B4" s="47" t="e">
        <f>+D45</f>
        <v>#REF!</v>
      </c>
      <c r="C4" s="44"/>
      <c r="D4" s="46"/>
    </row>
    <row r="6" spans="1:4" ht="12.75">
      <c r="A6" s="11" t="s">
        <v>227</v>
      </c>
      <c r="B6" s="94" t="s">
        <v>228</v>
      </c>
      <c r="C6" s="18" t="s">
        <v>229</v>
      </c>
      <c r="D6" s="11" t="s">
        <v>230</v>
      </c>
    </row>
    <row r="7" spans="1:4" ht="12.75">
      <c r="A7" s="10"/>
      <c r="B7" s="11" t="s">
        <v>333</v>
      </c>
      <c r="C7" s="12"/>
      <c r="D7" s="14"/>
    </row>
    <row r="8" spans="1:4" ht="12.75">
      <c r="A8" s="205"/>
      <c r="B8" s="201"/>
      <c r="C8" s="206"/>
      <c r="D8" s="7">
        <f>+C8*A8</f>
        <v>0</v>
      </c>
    </row>
    <row r="9" spans="1:4" ht="12.75">
      <c r="A9" s="205"/>
      <c r="B9" s="201"/>
      <c r="C9" s="206"/>
      <c r="D9" s="7">
        <f aca="true" t="shared" si="0" ref="D9:D36">+C9*A9</f>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 t="shared" si="0"/>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1"/>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+C37*A37</f>
        <v>0</v>
      </c>
    </row>
    <row r="38" spans="1:4" ht="12.75">
      <c r="A38" s="205"/>
      <c r="B38" s="201"/>
      <c r="C38" s="206"/>
      <c r="D38" s="7">
        <f>+C38*A38</f>
        <v>0</v>
      </c>
    </row>
    <row r="39" spans="1:4" ht="12.75">
      <c r="A39" s="205"/>
      <c r="B39" s="201"/>
      <c r="C39" s="206"/>
      <c r="D39" s="7">
        <f>+C39*A39</f>
        <v>0</v>
      </c>
    </row>
    <row r="40" spans="1:4" ht="12.75">
      <c r="A40" s="205"/>
      <c r="B40" s="201"/>
      <c r="C40" s="206"/>
      <c r="D40" s="7">
        <f>+C40*A40</f>
        <v>0</v>
      </c>
    </row>
    <row r="41" spans="1:4" ht="12.75">
      <c r="A41" s="205"/>
      <c r="B41" s="201"/>
      <c r="C41" s="206"/>
      <c r="D41" s="7">
        <f>+C41*A41</f>
        <v>0</v>
      </c>
    </row>
    <row r="42" spans="1:4" ht="12.75">
      <c r="A42" s="19"/>
      <c r="B42" s="20"/>
      <c r="C42" s="23" t="s">
        <v>253</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340</v>
      </c>
      <c r="D45" s="27" t="e">
        <f>SUM(D42:D44)</f>
        <v>#REF!</v>
      </c>
    </row>
    <row r="46" ht="12.75">
      <c r="D46" s="2"/>
    </row>
    <row r="47" ht="12.75">
      <c r="D47" s="2"/>
    </row>
    <row r="48" ht="12.75">
      <c r="D48" s="2"/>
    </row>
    <row r="49" ht="12.75">
      <c r="D49" s="2"/>
    </row>
    <row r="50" ht="12.75">
      <c r="D50" s="2"/>
    </row>
    <row r="53" spans="1:2" ht="12.75" hidden="1">
      <c r="A53" t="s">
        <v>276</v>
      </c>
      <c r="B53" t="e">
        <f>+Summary!B11</f>
        <v>#N/A</v>
      </c>
    </row>
    <row r="54" spans="1:2" ht="12.75" hidden="1">
      <c r="A54" t="s">
        <v>251</v>
      </c>
      <c r="B54" s="30" t="e">
        <f>+#REF!</f>
        <v>#REF!</v>
      </c>
    </row>
    <row r="58" spans="1:2" ht="12.75">
      <c r="A58" t="s">
        <v>248</v>
      </c>
      <c r="B58" s="30" t="e">
        <f>+#REF!</f>
        <v>#REF!</v>
      </c>
    </row>
  </sheetData>
  <sheetProtection password="C92E" sheet="1" objects="1" scenarios="1"/>
  <printOptions horizontalCentered="1"/>
  <pageMargins left="0.5" right="0.25" top="1" bottom="0.5"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indexed="33"/>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126</v>
      </c>
    </row>
    <row r="2" spans="1:4" ht="12.75">
      <c r="A2" s="41" t="s">
        <v>221</v>
      </c>
      <c r="B2" s="1" t="s">
        <v>222</v>
      </c>
      <c r="C2" s="5" t="s">
        <v>223</v>
      </c>
      <c r="D2" s="42"/>
    </row>
    <row r="3" spans="1:4" ht="12.75">
      <c r="A3" s="41" t="s">
        <v>224</v>
      </c>
      <c r="B3" s="1" t="s">
        <v>356</v>
      </c>
      <c r="C3" s="5" t="s">
        <v>226</v>
      </c>
      <c r="D3" s="42"/>
    </row>
    <row r="4" spans="1:4" ht="13.5" thickBot="1">
      <c r="A4" s="43" t="s">
        <v>388</v>
      </c>
      <c r="B4" s="47" t="e">
        <f>+D45</f>
        <v>#REF!</v>
      </c>
      <c r="C4" s="44"/>
      <c r="D4" s="46"/>
    </row>
    <row r="6" spans="1:4" ht="12.75">
      <c r="A6" s="11" t="s">
        <v>227</v>
      </c>
      <c r="B6" s="94" t="s">
        <v>228</v>
      </c>
      <c r="C6" s="18" t="s">
        <v>229</v>
      </c>
      <c r="D6" s="11" t="s">
        <v>230</v>
      </c>
    </row>
    <row r="7" spans="1:4" ht="12.75">
      <c r="A7" s="10"/>
      <c r="B7" s="11" t="s">
        <v>357</v>
      </c>
      <c r="C7" s="12"/>
      <c r="D7" s="14"/>
    </row>
    <row r="8" spans="1:4" ht="12.75">
      <c r="A8" s="205"/>
      <c r="B8" s="201"/>
      <c r="C8" s="206"/>
      <c r="D8" s="7">
        <f>+C8*A8</f>
        <v>0</v>
      </c>
    </row>
    <row r="9" spans="1:4" ht="12.75">
      <c r="A9" s="205"/>
      <c r="B9" s="201"/>
      <c r="C9" s="206"/>
      <c r="D9" s="7">
        <f aca="true" t="shared" si="0" ref="D9:D36">+C9*A9</f>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 t="shared" si="0"/>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1"/>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+C37*A37</f>
        <v>0</v>
      </c>
    </row>
    <row r="38" spans="1:4" ht="12.75">
      <c r="A38" s="205"/>
      <c r="B38" s="201"/>
      <c r="C38" s="206"/>
      <c r="D38" s="7">
        <f>+C38*A38</f>
        <v>0</v>
      </c>
    </row>
    <row r="39" spans="1:4" ht="12.75">
      <c r="A39" s="205"/>
      <c r="B39" s="201"/>
      <c r="C39" s="206"/>
      <c r="D39" s="7">
        <f>+C39*A39</f>
        <v>0</v>
      </c>
    </row>
    <row r="40" spans="1:4" ht="12.75">
      <c r="A40" s="205"/>
      <c r="B40" s="201"/>
      <c r="C40" s="206"/>
      <c r="D40" s="7">
        <f>+C40*A40</f>
        <v>0</v>
      </c>
    </row>
    <row r="41" spans="1:4" ht="12.75">
      <c r="A41" s="205"/>
      <c r="B41" s="201"/>
      <c r="C41" s="206"/>
      <c r="D41" s="7">
        <f>+C41*A41</f>
        <v>0</v>
      </c>
    </row>
    <row r="42" spans="1:4" ht="12.75">
      <c r="A42" s="60"/>
      <c r="B42" s="20"/>
      <c r="C42" s="76" t="s">
        <v>342</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341</v>
      </c>
      <c r="D45" s="27" t="e">
        <f>SUM(D42:D44)</f>
        <v>#REF!</v>
      </c>
    </row>
    <row r="46" ht="12.75">
      <c r="D46" s="2"/>
    </row>
    <row r="47" ht="12.75">
      <c r="D47" s="2"/>
    </row>
    <row r="48" ht="12.75">
      <c r="D48" s="2"/>
    </row>
    <row r="49" ht="12.75">
      <c r="D49" s="2"/>
    </row>
    <row r="52" spans="1:2" ht="12.75" hidden="1">
      <c r="A52" t="s">
        <v>276</v>
      </c>
      <c r="B52" t="e">
        <f>+Summary!B11</f>
        <v>#N/A</v>
      </c>
    </row>
    <row r="53" spans="1:2" ht="12.75" hidden="1">
      <c r="A53" t="s">
        <v>251</v>
      </c>
      <c r="B53" s="30" t="e">
        <f>+#REF!</f>
        <v>#REF!</v>
      </c>
    </row>
  </sheetData>
  <sheetProtection password="C92E" sheet="1" objects="1" scenarios="1"/>
  <printOptions horizontalCentered="1"/>
  <pageMargins left="0.5" right="0.25" top="1" bottom="0.3"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indexed="33"/>
  </sheetPr>
  <dimension ref="A1:D49"/>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125</v>
      </c>
    </row>
    <row r="2" spans="1:4" ht="12.75">
      <c r="A2" s="41" t="s">
        <v>221</v>
      </c>
      <c r="B2" s="1" t="s">
        <v>222</v>
      </c>
      <c r="C2" s="5" t="s">
        <v>223</v>
      </c>
      <c r="D2" s="42"/>
    </row>
    <row r="3" spans="1:4" ht="12.75">
      <c r="A3" s="41" t="s">
        <v>224</v>
      </c>
      <c r="B3" s="1" t="s">
        <v>343</v>
      </c>
      <c r="C3" s="5" t="s">
        <v>226</v>
      </c>
      <c r="D3" s="42"/>
    </row>
    <row r="4" spans="1:4" ht="13.5" thickBot="1">
      <c r="A4" s="43" t="s">
        <v>388</v>
      </c>
      <c r="B4" s="47" t="e">
        <f>+D45</f>
        <v>#REF!</v>
      </c>
      <c r="C4" s="44"/>
      <c r="D4" s="46"/>
    </row>
    <row r="5" spans="2:4" ht="12.75">
      <c r="B5" s="30"/>
      <c r="D5" s="128"/>
    </row>
    <row r="6" spans="1:4" ht="12.75">
      <c r="A6" s="11" t="s">
        <v>227</v>
      </c>
      <c r="B6" s="94" t="s">
        <v>228</v>
      </c>
      <c r="C6" s="18" t="s">
        <v>229</v>
      </c>
      <c r="D6" s="11" t="s">
        <v>230</v>
      </c>
    </row>
    <row r="7" spans="1:4" ht="12.75">
      <c r="A7" s="10"/>
      <c r="B7" s="11" t="s">
        <v>347</v>
      </c>
      <c r="C7" s="12"/>
      <c r="D7" s="14"/>
    </row>
    <row r="8" spans="1:4" ht="12.75">
      <c r="A8" s="205"/>
      <c r="B8" s="201"/>
      <c r="C8" s="206"/>
      <c r="D8" s="7">
        <f aca="true" t="shared" si="0" ref="D8:D41">+C8*A8</f>
        <v>0</v>
      </c>
    </row>
    <row r="9" spans="1:4" ht="12.75">
      <c r="A9" s="205"/>
      <c r="B9" s="201"/>
      <c r="C9" s="206"/>
      <c r="D9" s="7">
        <f t="shared" si="0"/>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 t="shared" si="0"/>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1"/>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 t="shared" si="0"/>
        <v>0</v>
      </c>
    </row>
    <row r="38" spans="1:4" ht="12.75">
      <c r="A38" s="205"/>
      <c r="B38" s="201"/>
      <c r="C38" s="206"/>
      <c r="D38" s="7">
        <f t="shared" si="0"/>
        <v>0</v>
      </c>
    </row>
    <row r="39" spans="1:4" ht="12.75">
      <c r="A39" s="205"/>
      <c r="B39" s="201"/>
      <c r="C39" s="206"/>
      <c r="D39" s="7">
        <f t="shared" si="0"/>
        <v>0</v>
      </c>
    </row>
    <row r="40" spans="1:4" ht="12.75">
      <c r="A40" s="205"/>
      <c r="B40" s="201"/>
      <c r="C40" s="206"/>
      <c r="D40" s="7">
        <f t="shared" si="0"/>
        <v>0</v>
      </c>
    </row>
    <row r="41" spans="1:4" ht="12.75">
      <c r="A41" s="205"/>
      <c r="B41" s="201"/>
      <c r="C41" s="206"/>
      <c r="D41" s="7">
        <f t="shared" si="0"/>
        <v>0</v>
      </c>
    </row>
    <row r="42" spans="1:4" ht="12.75">
      <c r="A42" s="60"/>
      <c r="B42" s="87"/>
      <c r="C42" s="76" t="s">
        <v>344</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345</v>
      </c>
      <c r="D45" s="22" t="e">
        <f>SUM(D42:D44)</f>
        <v>#REF!</v>
      </c>
    </row>
    <row r="46" ht="12.75">
      <c r="D46" s="2"/>
    </row>
    <row r="47" ht="12.75">
      <c r="D47" s="2"/>
    </row>
    <row r="48" ht="12.75">
      <c r="D48" s="2"/>
    </row>
    <row r="49" ht="12.75">
      <c r="D49" s="2"/>
    </row>
  </sheetData>
  <sheetProtection password="C92E" sheet="1" objects="1" scenarios="1"/>
  <printOptions horizontalCentered="1"/>
  <pageMargins left="0.5" right="0.25" top="1" bottom="0.5"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tabColor indexed="33"/>
  </sheetPr>
  <dimension ref="A1:D5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124</v>
      </c>
    </row>
    <row r="2" spans="1:4" ht="12.75">
      <c r="A2" s="41" t="s">
        <v>221</v>
      </c>
      <c r="B2" s="1" t="s">
        <v>222</v>
      </c>
      <c r="C2" s="5" t="s">
        <v>223</v>
      </c>
      <c r="D2" s="42"/>
    </row>
    <row r="3" spans="1:4" ht="12.75">
      <c r="A3" s="41" t="s">
        <v>224</v>
      </c>
      <c r="B3" s="1" t="s">
        <v>346</v>
      </c>
      <c r="C3" s="5" t="s">
        <v>226</v>
      </c>
      <c r="D3" s="42"/>
    </row>
    <row r="4" spans="1:4" ht="13.5" thickBot="1">
      <c r="A4" s="43" t="s">
        <v>388</v>
      </c>
      <c r="B4" s="47" t="e">
        <f>+D45</f>
        <v>#REF!</v>
      </c>
      <c r="C4" s="44"/>
      <c r="D4" s="46"/>
    </row>
    <row r="6" spans="1:4" ht="12.75">
      <c r="A6" s="11" t="s">
        <v>227</v>
      </c>
      <c r="B6" s="94" t="s">
        <v>228</v>
      </c>
      <c r="C6" s="18" t="s">
        <v>229</v>
      </c>
      <c r="D6" s="11" t="s">
        <v>230</v>
      </c>
    </row>
    <row r="7" spans="1:4" ht="12.75">
      <c r="A7" s="10"/>
      <c r="B7" s="11" t="s">
        <v>348</v>
      </c>
      <c r="C7" s="12"/>
      <c r="D7" s="14"/>
    </row>
    <row r="8" spans="1:4" ht="12.75">
      <c r="A8" s="205"/>
      <c r="B8" s="201"/>
      <c r="C8" s="206"/>
      <c r="D8" s="7">
        <f>+C8*A8</f>
        <v>0</v>
      </c>
    </row>
    <row r="9" spans="1:4" ht="12.75">
      <c r="A9" s="205"/>
      <c r="B9" s="201"/>
      <c r="C9" s="206"/>
      <c r="D9" s="7">
        <f aca="true" t="shared" si="0" ref="D9:D41">+C9*A9</f>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 t="shared" si="0"/>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1"/>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 t="shared" si="0"/>
        <v>0</v>
      </c>
    </row>
    <row r="38" spans="1:4" ht="12.75">
      <c r="A38" s="205"/>
      <c r="B38" s="201"/>
      <c r="C38" s="206"/>
      <c r="D38" s="7">
        <f t="shared" si="0"/>
        <v>0</v>
      </c>
    </row>
    <row r="39" spans="1:4" ht="12.75">
      <c r="A39" s="205"/>
      <c r="B39" s="201"/>
      <c r="C39" s="206"/>
      <c r="D39" s="7">
        <f t="shared" si="0"/>
        <v>0</v>
      </c>
    </row>
    <row r="40" spans="1:4" ht="12.75">
      <c r="A40" s="205"/>
      <c r="B40" s="201"/>
      <c r="C40" s="206"/>
      <c r="D40" s="7">
        <f t="shared" si="0"/>
        <v>0</v>
      </c>
    </row>
    <row r="41" spans="1:4" ht="12.75">
      <c r="A41" s="205"/>
      <c r="B41" s="201"/>
      <c r="C41" s="206"/>
      <c r="D41" s="7">
        <f t="shared" si="0"/>
        <v>0</v>
      </c>
    </row>
    <row r="42" spans="1:4" ht="12.75">
      <c r="A42" s="60"/>
      <c r="B42" s="20"/>
      <c r="C42" s="76" t="s">
        <v>344</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345</v>
      </c>
      <c r="D45" s="27" t="e">
        <f>SUM(D42:D44)</f>
        <v>#REF!</v>
      </c>
    </row>
    <row r="46" ht="12.75">
      <c r="D46" s="2"/>
    </row>
    <row r="47" ht="12.75">
      <c r="D47" s="2"/>
    </row>
    <row r="48" ht="12.75">
      <c r="D48" s="2"/>
    </row>
    <row r="49" ht="12.75">
      <c r="D49" s="2"/>
    </row>
    <row r="50" ht="12.75">
      <c r="D50" s="2"/>
    </row>
    <row r="51" ht="12.75">
      <c r="D51" s="2"/>
    </row>
    <row r="52" ht="12.75">
      <c r="D52" s="2"/>
    </row>
  </sheetData>
  <sheetProtection password="C92E" sheet="1" objects="1" scenarios="1"/>
  <printOptions horizontalCentered="1"/>
  <pageMargins left="0.5" right="0.2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sheetPr>
    <tabColor indexed="33"/>
  </sheetPr>
  <dimension ref="A1:D52"/>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123</v>
      </c>
    </row>
    <row r="2" spans="1:4" ht="12.75">
      <c r="A2" s="41" t="s">
        <v>221</v>
      </c>
      <c r="B2" s="1" t="s">
        <v>222</v>
      </c>
      <c r="C2" s="5" t="s">
        <v>223</v>
      </c>
      <c r="D2" s="42"/>
    </row>
    <row r="3" spans="1:4" ht="12.75">
      <c r="A3" s="41" t="s">
        <v>224</v>
      </c>
      <c r="B3" s="1" t="s">
        <v>349</v>
      </c>
      <c r="C3" s="5" t="s">
        <v>226</v>
      </c>
      <c r="D3" s="42"/>
    </row>
    <row r="4" spans="1:4" ht="13.5" thickBot="1">
      <c r="A4" s="43" t="s">
        <v>388</v>
      </c>
      <c r="B4" s="47" t="e">
        <f>+D45</f>
        <v>#REF!</v>
      </c>
      <c r="C4" s="44"/>
      <c r="D4" s="46"/>
    </row>
    <row r="6" spans="1:4" ht="12.75">
      <c r="A6" s="11" t="s">
        <v>227</v>
      </c>
      <c r="B6" s="94" t="s">
        <v>228</v>
      </c>
      <c r="C6" s="18" t="s">
        <v>229</v>
      </c>
      <c r="D6" s="11" t="s">
        <v>230</v>
      </c>
    </row>
    <row r="7" spans="1:4" ht="12.75">
      <c r="A7" s="10"/>
      <c r="B7" s="11" t="s">
        <v>350</v>
      </c>
      <c r="C7" s="12"/>
      <c r="D7" s="14"/>
    </row>
    <row r="8" spans="1:4" ht="12.75">
      <c r="A8" s="205"/>
      <c r="B8" s="201"/>
      <c r="C8" s="206"/>
      <c r="D8" s="7">
        <f>+C8*A8</f>
        <v>0</v>
      </c>
    </row>
    <row r="9" spans="1:4" ht="12.75">
      <c r="A9" s="205"/>
      <c r="B9" s="201"/>
      <c r="C9" s="206"/>
      <c r="D9" s="7">
        <f aca="true" t="shared" si="0" ref="D9:D41">+C9*A9</f>
        <v>0</v>
      </c>
    </row>
    <row r="10" spans="1:4" ht="12.75">
      <c r="A10" s="205"/>
      <c r="B10" s="201"/>
      <c r="C10" s="206"/>
      <c r="D10" s="7">
        <f t="shared" si="0"/>
        <v>0</v>
      </c>
    </row>
    <row r="11" spans="1:4" ht="12.75">
      <c r="A11" s="205"/>
      <c r="B11" s="201"/>
      <c r="C11" s="206"/>
      <c r="D11" s="7">
        <f t="shared" si="0"/>
        <v>0</v>
      </c>
    </row>
    <row r="12" spans="1:4" ht="12.75">
      <c r="A12" s="205"/>
      <c r="B12" s="201"/>
      <c r="C12" s="206"/>
      <c r="D12" s="7">
        <f t="shared" si="0"/>
        <v>0</v>
      </c>
    </row>
    <row r="13" spans="1:4" ht="12.75">
      <c r="A13" s="205"/>
      <c r="B13" s="201"/>
      <c r="C13" s="206"/>
      <c r="D13" s="7">
        <f t="shared" si="0"/>
        <v>0</v>
      </c>
    </row>
    <row r="14" spans="1:4" ht="12.75">
      <c r="A14" s="205"/>
      <c r="B14" s="201"/>
      <c r="C14" s="206"/>
      <c r="D14" s="7">
        <f t="shared" si="0"/>
        <v>0</v>
      </c>
    </row>
    <row r="15" spans="1:4" ht="12.75">
      <c r="A15" s="205"/>
      <c r="B15" s="201"/>
      <c r="C15" s="206"/>
      <c r="D15" s="7">
        <f t="shared" si="0"/>
        <v>0</v>
      </c>
    </row>
    <row r="16" spans="1:4" ht="12.75">
      <c r="A16" s="205"/>
      <c r="B16" s="201"/>
      <c r="C16" s="206"/>
      <c r="D16" s="7">
        <f t="shared" si="0"/>
        <v>0</v>
      </c>
    </row>
    <row r="17" spans="1:4" ht="12.75">
      <c r="A17" s="205"/>
      <c r="B17" s="201"/>
      <c r="C17" s="206"/>
      <c r="D17" s="7">
        <f t="shared" si="0"/>
        <v>0</v>
      </c>
    </row>
    <row r="18" spans="1:4" ht="12.75">
      <c r="A18" s="205"/>
      <c r="B18" s="201"/>
      <c r="C18" s="206"/>
      <c r="D18" s="7">
        <f t="shared" si="0"/>
        <v>0</v>
      </c>
    </row>
    <row r="19" spans="1:4" ht="12.75">
      <c r="A19" s="205"/>
      <c r="B19" s="201"/>
      <c r="C19" s="206"/>
      <c r="D19" s="7">
        <f t="shared" si="0"/>
        <v>0</v>
      </c>
    </row>
    <row r="20" spans="1:4" ht="12.75">
      <c r="A20" s="205"/>
      <c r="B20" s="201"/>
      <c r="C20" s="206"/>
      <c r="D20" s="7">
        <f t="shared" si="0"/>
        <v>0</v>
      </c>
    </row>
    <row r="21" spans="1:4" ht="12.75">
      <c r="A21" s="205"/>
      <c r="B21" s="201"/>
      <c r="C21" s="206"/>
      <c r="D21" s="7">
        <f t="shared" si="0"/>
        <v>0</v>
      </c>
    </row>
    <row r="22" spans="1:4" ht="12.75">
      <c r="A22" s="205"/>
      <c r="B22" s="201"/>
      <c r="C22" s="206"/>
      <c r="D22" s="7">
        <f t="shared" si="0"/>
        <v>0</v>
      </c>
    </row>
    <row r="23" spans="1:4" ht="12.75">
      <c r="A23" s="205"/>
      <c r="B23" s="201"/>
      <c r="C23" s="206"/>
      <c r="D23" s="7">
        <f t="shared" si="0"/>
        <v>0</v>
      </c>
    </row>
    <row r="24" spans="1:4" ht="12.75">
      <c r="A24" s="205"/>
      <c r="B24" s="201"/>
      <c r="C24" s="206"/>
      <c r="D24" s="7">
        <f t="shared" si="0"/>
        <v>0</v>
      </c>
    </row>
    <row r="25" spans="1:4" ht="12.75">
      <c r="A25" s="205"/>
      <c r="B25" s="201"/>
      <c r="C25" s="206"/>
      <c r="D25" s="7">
        <f t="shared" si="0"/>
        <v>0</v>
      </c>
    </row>
    <row r="26" spans="1:4" ht="12.75">
      <c r="A26" s="205"/>
      <c r="B26" s="201"/>
      <c r="C26" s="206"/>
      <c r="D26" s="7">
        <f t="shared" si="0"/>
        <v>0</v>
      </c>
    </row>
    <row r="27" spans="1:4" ht="12.75">
      <c r="A27" s="205"/>
      <c r="B27" s="201"/>
      <c r="C27" s="206"/>
      <c r="D27" s="7">
        <f t="shared" si="0"/>
        <v>0</v>
      </c>
    </row>
    <row r="28" spans="1:4" ht="12.75">
      <c r="A28" s="205"/>
      <c r="B28" s="201"/>
      <c r="C28" s="206"/>
      <c r="D28" s="7">
        <f t="shared" si="0"/>
        <v>0</v>
      </c>
    </row>
    <row r="29" spans="1:4" ht="12.75">
      <c r="A29" s="205"/>
      <c r="B29" s="201"/>
      <c r="C29" s="206"/>
      <c r="D29" s="7">
        <f t="shared" si="0"/>
        <v>0</v>
      </c>
    </row>
    <row r="30" spans="1:4" ht="12.75">
      <c r="A30" s="205"/>
      <c r="B30" s="201"/>
      <c r="C30" s="206"/>
      <c r="D30" s="7">
        <f t="shared" si="0"/>
        <v>0</v>
      </c>
    </row>
    <row r="31" spans="1:4" ht="12.75">
      <c r="A31" s="205"/>
      <c r="B31" s="201"/>
      <c r="C31" s="206"/>
      <c r="D31" s="7">
        <f t="shared" si="0"/>
        <v>0</v>
      </c>
    </row>
    <row r="32" spans="1:4" ht="12.75">
      <c r="A32" s="205"/>
      <c r="B32" s="201"/>
      <c r="C32" s="206"/>
      <c r="D32" s="7">
        <f t="shared" si="0"/>
        <v>0</v>
      </c>
    </row>
    <row r="33" spans="1:4" ht="12.75">
      <c r="A33" s="205"/>
      <c r="B33" s="201"/>
      <c r="C33" s="206"/>
      <c r="D33" s="7">
        <f t="shared" si="0"/>
        <v>0</v>
      </c>
    </row>
    <row r="34" spans="1:4" ht="12.75">
      <c r="A34" s="205"/>
      <c r="B34" s="201"/>
      <c r="C34" s="206"/>
      <c r="D34" s="7">
        <f t="shared" si="0"/>
        <v>0</v>
      </c>
    </row>
    <row r="35" spans="1:4" ht="12.75">
      <c r="A35" s="205"/>
      <c r="B35" s="201"/>
      <c r="C35" s="206"/>
      <c r="D35" s="7">
        <f t="shared" si="0"/>
        <v>0</v>
      </c>
    </row>
    <row r="36" spans="1:4" ht="12.75">
      <c r="A36" s="205"/>
      <c r="B36" s="201"/>
      <c r="C36" s="206"/>
      <c r="D36" s="7">
        <f t="shared" si="0"/>
        <v>0</v>
      </c>
    </row>
    <row r="37" spans="1:4" ht="12.75">
      <c r="A37" s="205"/>
      <c r="B37" s="201"/>
      <c r="C37" s="206"/>
      <c r="D37" s="7">
        <f t="shared" si="0"/>
        <v>0</v>
      </c>
    </row>
    <row r="38" spans="1:4" ht="12.75">
      <c r="A38" s="205"/>
      <c r="B38" s="201"/>
      <c r="C38" s="206"/>
      <c r="D38" s="7">
        <f t="shared" si="0"/>
        <v>0</v>
      </c>
    </row>
    <row r="39" spans="1:4" ht="12.75">
      <c r="A39" s="205"/>
      <c r="B39" s="201"/>
      <c r="C39" s="206"/>
      <c r="D39" s="7">
        <f t="shared" si="0"/>
        <v>0</v>
      </c>
    </row>
    <row r="40" spans="1:4" ht="12.75">
      <c r="A40" s="205"/>
      <c r="B40" s="201"/>
      <c r="C40" s="206"/>
      <c r="D40" s="7">
        <f t="shared" si="0"/>
        <v>0</v>
      </c>
    </row>
    <row r="41" spans="1:4" ht="12.75">
      <c r="A41" s="205"/>
      <c r="B41" s="201"/>
      <c r="C41" s="206"/>
      <c r="D41" s="7">
        <f t="shared" si="0"/>
        <v>0</v>
      </c>
    </row>
    <row r="42" spans="1:4" ht="12.75">
      <c r="A42" s="60"/>
      <c r="B42" s="24"/>
      <c r="C42" s="76" t="s">
        <v>351</v>
      </c>
      <c r="D42" s="22">
        <f>SUM(D8:D41)</f>
        <v>0</v>
      </c>
    </row>
    <row r="43" spans="1:4" ht="12.75">
      <c r="A43" s="1"/>
      <c r="B43" s="1"/>
      <c r="C43" s="8" t="s">
        <v>231</v>
      </c>
      <c r="D43" s="7" t="e">
        <f>+D42*tax_loc</f>
        <v>#REF!</v>
      </c>
    </row>
    <row r="44" spans="1:4" ht="12.75">
      <c r="A44" s="1"/>
      <c r="B44" s="1"/>
      <c r="C44" s="8" t="s">
        <v>398</v>
      </c>
      <c r="D44" s="7" t="e">
        <f>+D42*ship</f>
        <v>#REF!</v>
      </c>
    </row>
    <row r="45" spans="1:4" ht="12.75">
      <c r="A45" s="24"/>
      <c r="B45" s="20"/>
      <c r="C45" s="26" t="s">
        <v>345</v>
      </c>
      <c r="D45" s="22" t="e">
        <f>SUM(D42:D44)</f>
        <v>#REF!</v>
      </c>
    </row>
    <row r="46" ht="12.75">
      <c r="D46" s="2"/>
    </row>
    <row r="47" ht="12.75">
      <c r="D47" s="2"/>
    </row>
    <row r="48" ht="12.75">
      <c r="D48" s="2"/>
    </row>
    <row r="49" ht="12.75">
      <c r="D49" s="2"/>
    </row>
    <row r="50" ht="12.75">
      <c r="D50" s="2"/>
    </row>
    <row r="51" ht="12.75">
      <c r="D51" s="2"/>
    </row>
    <row r="52" ht="12.75">
      <c r="D52" s="2"/>
    </row>
  </sheetData>
  <sheetProtection password="C92E" sheet="1" objects="1" scenarios="1"/>
  <printOptions horizontalCentered="1"/>
  <pageMargins left="0.5" right="0.2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43"/>
  </sheetPr>
  <dimension ref="A1:D113"/>
  <sheetViews>
    <sheetView zoomScalePageLayoutView="0" workbookViewId="0" topLeftCell="A1">
      <selection activeCell="A1" sqref="A1"/>
    </sheetView>
  </sheetViews>
  <sheetFormatPr defaultColWidth="9.140625" defaultRowHeight="12.75"/>
  <cols>
    <col min="1" max="1" width="16.28125" style="0" customWidth="1"/>
    <col min="2" max="2" width="32.57421875" style="0" customWidth="1"/>
    <col min="3" max="3" width="17.421875" style="0" customWidth="1"/>
    <col min="4" max="4" width="28.421875" style="0" bestFit="1" customWidth="1"/>
  </cols>
  <sheetData>
    <row r="1" spans="1:4" ht="12.75">
      <c r="A1" s="37" t="s">
        <v>219</v>
      </c>
      <c r="B1" s="38" t="str">
        <f>Summary!A3</f>
        <v>TUCSON High School</v>
      </c>
      <c r="C1" s="39" t="s">
        <v>220</v>
      </c>
      <c r="D1" s="40" t="s">
        <v>109</v>
      </c>
    </row>
    <row r="2" spans="1:4" ht="12.75">
      <c r="A2" s="41" t="s">
        <v>221</v>
      </c>
      <c r="B2" s="1" t="s">
        <v>222</v>
      </c>
      <c r="C2" s="5" t="s">
        <v>223</v>
      </c>
      <c r="D2" s="42"/>
    </row>
    <row r="3" spans="1:4" ht="12.75">
      <c r="A3" s="41" t="s">
        <v>224</v>
      </c>
      <c r="B3" s="1" t="s">
        <v>381</v>
      </c>
      <c r="C3" s="5" t="s">
        <v>226</v>
      </c>
      <c r="D3" s="42"/>
    </row>
    <row r="4" spans="1:4" ht="12.75">
      <c r="A4" s="41" t="s">
        <v>388</v>
      </c>
      <c r="B4" s="130">
        <f>+D45</f>
        <v>0</v>
      </c>
      <c r="C4" s="203"/>
      <c r="D4" s="204"/>
    </row>
    <row r="5" spans="1:4" ht="12.75">
      <c r="A5" s="132"/>
      <c r="C5" s="280" t="s">
        <v>73</v>
      </c>
      <c r="D5" s="93" t="s">
        <v>122</v>
      </c>
    </row>
    <row r="6" spans="1:4" ht="12.75">
      <c r="A6" s="11" t="s">
        <v>382</v>
      </c>
      <c r="B6" s="11" t="s">
        <v>228</v>
      </c>
      <c r="C6" s="13" t="s">
        <v>383</v>
      </c>
      <c r="D6" s="11" t="s">
        <v>230</v>
      </c>
    </row>
    <row r="7" spans="1:4" ht="22.5">
      <c r="A7" s="142"/>
      <c r="B7" s="133" t="s">
        <v>384</v>
      </c>
      <c r="C7" s="141">
        <v>0</v>
      </c>
      <c r="D7" s="141">
        <f>+C7*A7</f>
        <v>0</v>
      </c>
    </row>
    <row r="8" spans="1:4" ht="12.75">
      <c r="A8" s="200">
        <v>1</v>
      </c>
      <c r="B8" s="201" t="s">
        <v>176</v>
      </c>
      <c r="C8" s="202">
        <v>1922</v>
      </c>
      <c r="D8" s="136">
        <f aca="true" t="shared" si="0" ref="D8:D41">+A8*$C$7</f>
        <v>0</v>
      </c>
    </row>
    <row r="9" spans="1:4" ht="12.75">
      <c r="A9" s="200">
        <v>1</v>
      </c>
      <c r="B9" s="201" t="s">
        <v>110</v>
      </c>
      <c r="C9" s="202">
        <v>3933</v>
      </c>
      <c r="D9" s="136">
        <f t="shared" si="0"/>
        <v>0</v>
      </c>
    </row>
    <row r="10" spans="1:4" ht="12.75">
      <c r="A10" s="200">
        <v>1</v>
      </c>
      <c r="B10" s="201" t="s">
        <v>177</v>
      </c>
      <c r="C10" s="202">
        <v>3465</v>
      </c>
      <c r="D10" s="136">
        <f t="shared" si="0"/>
        <v>0</v>
      </c>
    </row>
    <row r="11" spans="1:4" ht="12.75">
      <c r="A11" s="200">
        <v>1</v>
      </c>
      <c r="B11" s="201" t="s">
        <v>178</v>
      </c>
      <c r="C11" s="202">
        <v>3465</v>
      </c>
      <c r="D11" s="136">
        <f t="shared" si="0"/>
        <v>0</v>
      </c>
    </row>
    <row r="12" spans="1:4" ht="12.75">
      <c r="A12" s="200">
        <v>1</v>
      </c>
      <c r="B12" s="201" t="s">
        <v>179</v>
      </c>
      <c r="C12" s="202">
        <v>2977</v>
      </c>
      <c r="D12" s="136">
        <f t="shared" si="0"/>
        <v>0</v>
      </c>
    </row>
    <row r="13" spans="1:4" ht="12.75">
      <c r="A13" s="200">
        <v>1</v>
      </c>
      <c r="B13" s="201" t="s">
        <v>111</v>
      </c>
      <c r="C13" s="202">
        <v>2194</v>
      </c>
      <c r="D13" s="136">
        <f t="shared" si="0"/>
        <v>0</v>
      </c>
    </row>
    <row r="14" spans="1:4" ht="12.75">
      <c r="A14" s="200">
        <v>1</v>
      </c>
      <c r="B14" s="201" t="s">
        <v>112</v>
      </c>
      <c r="C14" s="202">
        <v>2414</v>
      </c>
      <c r="D14" s="136">
        <f t="shared" si="0"/>
        <v>0</v>
      </c>
    </row>
    <row r="15" spans="1:4" ht="12.75">
      <c r="A15" s="200">
        <v>1</v>
      </c>
      <c r="B15" s="201" t="s">
        <v>113</v>
      </c>
      <c r="C15" s="202">
        <v>2744</v>
      </c>
      <c r="D15" s="136">
        <f t="shared" si="0"/>
        <v>0</v>
      </c>
    </row>
    <row r="16" spans="1:4" ht="12.75">
      <c r="A16" s="200">
        <v>1</v>
      </c>
      <c r="B16" s="201" t="s">
        <v>114</v>
      </c>
      <c r="C16" s="202">
        <v>3465</v>
      </c>
      <c r="D16" s="136">
        <f t="shared" si="0"/>
        <v>0</v>
      </c>
    </row>
    <row r="17" spans="1:4" ht="12.75">
      <c r="A17" s="200">
        <v>1</v>
      </c>
      <c r="B17" s="201" t="s">
        <v>115</v>
      </c>
      <c r="C17" s="202">
        <v>2322</v>
      </c>
      <c r="D17" s="136">
        <f t="shared" si="0"/>
        <v>0</v>
      </c>
    </row>
    <row r="18" spans="1:4" ht="12.75">
      <c r="A18" s="200">
        <v>1</v>
      </c>
      <c r="B18" s="201" t="s">
        <v>116</v>
      </c>
      <c r="C18" s="202">
        <v>3381</v>
      </c>
      <c r="D18" s="136">
        <f t="shared" si="0"/>
        <v>0</v>
      </c>
    </row>
    <row r="19" spans="1:4" ht="12.75">
      <c r="A19" s="200">
        <v>1</v>
      </c>
      <c r="B19" s="201" t="s">
        <v>117</v>
      </c>
      <c r="C19" s="202">
        <v>2322</v>
      </c>
      <c r="D19" s="136">
        <f t="shared" si="0"/>
        <v>0</v>
      </c>
    </row>
    <row r="20" spans="1:4" ht="12.75">
      <c r="A20" s="200">
        <v>1</v>
      </c>
      <c r="B20" s="201" t="s">
        <v>180</v>
      </c>
      <c r="C20" s="202">
        <v>3465</v>
      </c>
      <c r="D20" s="136">
        <f t="shared" si="0"/>
        <v>0</v>
      </c>
    </row>
    <row r="21" spans="1:4" ht="12.75">
      <c r="A21" s="200">
        <v>1</v>
      </c>
      <c r="B21" s="201" t="s">
        <v>118</v>
      </c>
      <c r="C21" s="202">
        <v>3812</v>
      </c>
      <c r="D21" s="136">
        <f t="shared" si="0"/>
        <v>0</v>
      </c>
    </row>
    <row r="22" spans="1:4" ht="12.75">
      <c r="A22" s="200">
        <v>1</v>
      </c>
      <c r="B22" s="201" t="s">
        <v>181</v>
      </c>
      <c r="C22" s="202">
        <v>2111</v>
      </c>
      <c r="D22" s="136">
        <f t="shared" si="0"/>
        <v>0</v>
      </c>
    </row>
    <row r="23" spans="1:4" ht="12.75">
      <c r="A23" s="200">
        <v>1</v>
      </c>
      <c r="B23" s="201" t="s">
        <v>182</v>
      </c>
      <c r="C23" s="202">
        <v>3465</v>
      </c>
      <c r="D23" s="136">
        <f t="shared" si="0"/>
        <v>0</v>
      </c>
    </row>
    <row r="24" spans="1:4" ht="12.75">
      <c r="A24" s="200">
        <v>1</v>
      </c>
      <c r="B24" s="201" t="s">
        <v>183</v>
      </c>
      <c r="C24" s="202">
        <v>2322</v>
      </c>
      <c r="D24" s="136">
        <f t="shared" si="0"/>
        <v>0</v>
      </c>
    </row>
    <row r="25" spans="1:4" ht="12.75">
      <c r="A25" s="200">
        <v>1</v>
      </c>
      <c r="B25" s="201" t="s">
        <v>184</v>
      </c>
      <c r="C25" s="202">
        <v>3812</v>
      </c>
      <c r="D25" s="136">
        <f t="shared" si="0"/>
        <v>0</v>
      </c>
    </row>
    <row r="26" spans="1:4" ht="12.75">
      <c r="A26" s="200">
        <v>1</v>
      </c>
      <c r="B26" s="201" t="s">
        <v>119</v>
      </c>
      <c r="C26" s="202">
        <v>2322</v>
      </c>
      <c r="D26" s="136">
        <f t="shared" si="0"/>
        <v>0</v>
      </c>
    </row>
    <row r="27" spans="1:4" ht="12.75">
      <c r="A27" s="200">
        <v>1</v>
      </c>
      <c r="B27" s="201" t="s">
        <v>185</v>
      </c>
      <c r="C27" s="202">
        <v>3036</v>
      </c>
      <c r="D27" s="136">
        <f t="shared" si="0"/>
        <v>0</v>
      </c>
    </row>
    <row r="28" spans="1:4" ht="12.75">
      <c r="A28" s="200">
        <v>1</v>
      </c>
      <c r="B28" s="201" t="s">
        <v>120</v>
      </c>
      <c r="C28" s="202">
        <v>2603</v>
      </c>
      <c r="D28" s="136">
        <f t="shared" si="0"/>
        <v>0</v>
      </c>
    </row>
    <row r="29" spans="1:4" ht="12.75">
      <c r="A29" s="200"/>
      <c r="B29" s="201"/>
      <c r="C29" s="202"/>
      <c r="D29" s="136">
        <f t="shared" si="0"/>
        <v>0</v>
      </c>
    </row>
    <row r="30" spans="1:4" ht="12.75">
      <c r="A30" s="200"/>
      <c r="B30" s="201"/>
      <c r="C30" s="202"/>
      <c r="D30" s="136">
        <f t="shared" si="0"/>
        <v>0</v>
      </c>
    </row>
    <row r="31" spans="1:4" ht="12.75">
      <c r="A31" s="200"/>
      <c r="B31" s="201"/>
      <c r="C31" s="202"/>
      <c r="D31" s="136">
        <f t="shared" si="0"/>
        <v>0</v>
      </c>
    </row>
    <row r="32" spans="1:4" ht="12.75">
      <c r="A32" s="200"/>
      <c r="B32" s="201"/>
      <c r="C32" s="202"/>
      <c r="D32" s="136">
        <f t="shared" si="0"/>
        <v>0</v>
      </c>
    </row>
    <row r="33" spans="1:4" ht="12.75">
      <c r="A33" s="200"/>
      <c r="B33" s="201"/>
      <c r="C33" s="202"/>
      <c r="D33" s="136">
        <f t="shared" si="0"/>
        <v>0</v>
      </c>
    </row>
    <row r="34" spans="1:4" ht="12.75">
      <c r="A34" s="200"/>
      <c r="B34" s="201"/>
      <c r="C34" s="202"/>
      <c r="D34" s="136">
        <f t="shared" si="0"/>
        <v>0</v>
      </c>
    </row>
    <row r="35" spans="1:4" ht="12.75">
      <c r="A35" s="200"/>
      <c r="B35" s="201"/>
      <c r="C35" s="202"/>
      <c r="D35" s="136">
        <f t="shared" si="0"/>
        <v>0</v>
      </c>
    </row>
    <row r="36" spans="1:4" ht="12.75">
      <c r="A36" s="200"/>
      <c r="B36" s="201"/>
      <c r="C36" s="202"/>
      <c r="D36" s="136">
        <f t="shared" si="0"/>
        <v>0</v>
      </c>
    </row>
    <row r="37" spans="1:4" ht="12.75">
      <c r="A37" s="200"/>
      <c r="B37" s="201"/>
      <c r="C37" s="202"/>
      <c r="D37" s="136">
        <f t="shared" si="0"/>
        <v>0</v>
      </c>
    </row>
    <row r="38" spans="1:4" ht="12.75">
      <c r="A38" s="200"/>
      <c r="B38" s="201"/>
      <c r="C38" s="202"/>
      <c r="D38" s="136">
        <f t="shared" si="0"/>
        <v>0</v>
      </c>
    </row>
    <row r="39" spans="1:4" ht="12.75">
      <c r="A39" s="200"/>
      <c r="B39" s="201"/>
      <c r="C39" s="202"/>
      <c r="D39" s="136">
        <f t="shared" si="0"/>
        <v>0</v>
      </c>
    </row>
    <row r="40" spans="1:4" ht="12.75">
      <c r="A40" s="200"/>
      <c r="B40" s="201"/>
      <c r="C40" s="202"/>
      <c r="D40" s="136">
        <f t="shared" si="0"/>
        <v>0</v>
      </c>
    </row>
    <row r="41" spans="1:4" ht="12.75">
      <c r="A41" s="134"/>
      <c r="B41" s="1"/>
      <c r="C41" s="135"/>
      <c r="D41" s="136">
        <f t="shared" si="0"/>
        <v>0</v>
      </c>
    </row>
    <row r="42" spans="1:4" ht="12.75">
      <c r="A42" s="134"/>
      <c r="B42" s="1"/>
      <c r="C42" s="179" t="s">
        <v>414</v>
      </c>
      <c r="D42" s="296">
        <f>SUM(A8:A41)</f>
        <v>21</v>
      </c>
    </row>
    <row r="43" spans="1:4" ht="12.75">
      <c r="A43" s="137"/>
      <c r="B43" s="20"/>
      <c r="C43" s="21" t="s">
        <v>413</v>
      </c>
      <c r="D43" s="138">
        <f>SUM(D8:D41)</f>
        <v>0</v>
      </c>
    </row>
    <row r="44" spans="1:4" ht="12.75">
      <c r="A44" s="182"/>
      <c r="B44" s="1"/>
      <c r="C44" s="8" t="s">
        <v>293</v>
      </c>
      <c r="D44" s="183">
        <v>0</v>
      </c>
    </row>
    <row r="45" spans="1:4" ht="12.75">
      <c r="A45" s="20"/>
      <c r="B45" s="20"/>
      <c r="C45" s="21" t="s">
        <v>385</v>
      </c>
      <c r="D45" s="143">
        <f>SUM(D43:D44)</f>
        <v>0</v>
      </c>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spans="1:4" ht="12.75">
      <c r="A55" s="28"/>
      <c r="B55" s="29"/>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spans="2:4" ht="12.75">
      <c r="B91" s="139"/>
      <c r="D91" s="55"/>
    </row>
    <row r="92" spans="2:4" ht="12.75">
      <c r="B92" s="30"/>
      <c r="C92" s="140"/>
      <c r="D92" s="55"/>
    </row>
    <row r="93" ht="12.75">
      <c r="D93" s="55"/>
    </row>
    <row r="100" spans="1:2" ht="12.75" hidden="1">
      <c r="A100" t="s">
        <v>276</v>
      </c>
      <c r="B100">
        <v>0</v>
      </c>
    </row>
    <row r="101" spans="1:2" ht="12.75" hidden="1">
      <c r="A101" t="s">
        <v>255</v>
      </c>
      <c r="B101" s="30" t="e">
        <f>+#REF!</f>
        <v>#REF!</v>
      </c>
    </row>
    <row r="103" spans="1:2" ht="12.75" hidden="1">
      <c r="A103" t="s">
        <v>248</v>
      </c>
      <c r="B103" s="30" t="e">
        <f>+#REF!</f>
        <v>#REF!</v>
      </c>
    </row>
    <row r="108" ht="12.75">
      <c r="B108" s="30"/>
    </row>
    <row r="113" ht="12.75">
      <c r="B113" s="30"/>
    </row>
  </sheetData>
  <sheetProtection password="C92E" sheet="1" objects="1" scenarios="1"/>
  <printOptions horizontalCentered="1"/>
  <pageMargins left="0.5" right="0.25" top="1" bottom="0.5"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indexed="27"/>
  </sheetPr>
  <dimension ref="A1:I417"/>
  <sheetViews>
    <sheetView zoomScale="75" zoomScaleNormal="75" zoomScalePageLayoutView="0" workbookViewId="0" topLeftCell="A1">
      <selection activeCell="A1" sqref="A1"/>
    </sheetView>
  </sheetViews>
  <sheetFormatPr defaultColWidth="9.140625" defaultRowHeight="12.75"/>
  <cols>
    <col min="1" max="1" width="13.140625" style="262" customWidth="1"/>
    <col min="2" max="2" width="46.140625" style="240" customWidth="1"/>
    <col min="3" max="3" width="4.7109375" style="257" hidden="1" customWidth="1"/>
    <col min="4" max="4" width="6.57421875" style="257" customWidth="1"/>
    <col min="5" max="5" width="15.7109375" style="240" customWidth="1"/>
    <col min="6" max="6" width="13.421875" style="240" customWidth="1"/>
    <col min="7" max="7" width="17.8515625" style="262" customWidth="1"/>
    <col min="8" max="16384" width="9.140625" style="240" customWidth="1"/>
  </cols>
  <sheetData>
    <row r="1" spans="1:7" ht="19.5">
      <c r="A1" s="235"/>
      <c r="B1" s="236" t="s">
        <v>447</v>
      </c>
      <c r="C1" s="237"/>
      <c r="D1" s="237"/>
      <c r="E1" s="238"/>
      <c r="F1" s="238"/>
      <c r="G1" s="239"/>
    </row>
    <row r="2" spans="1:7" ht="12.75">
      <c r="A2" s="241"/>
      <c r="B2" s="242"/>
      <c r="C2" s="237"/>
      <c r="D2" s="237"/>
      <c r="E2" s="238"/>
      <c r="F2" s="238"/>
      <c r="G2" s="238"/>
    </row>
    <row r="3" spans="1:7" ht="13.5" thickBot="1">
      <c r="A3" s="243" t="s">
        <v>448</v>
      </c>
      <c r="B3" s="244"/>
      <c r="C3" s="245"/>
      <c r="D3" s="245"/>
      <c r="E3" s="244" t="s">
        <v>449</v>
      </c>
      <c r="F3" s="246"/>
      <c r="G3" s="247"/>
    </row>
    <row r="4" spans="1:7" ht="13.5" thickBot="1">
      <c r="A4" s="248" t="s">
        <v>167</v>
      </c>
      <c r="B4" s="248" t="s">
        <v>450</v>
      </c>
      <c r="C4" s="249"/>
      <c r="D4" s="249"/>
      <c r="E4" s="250"/>
      <c r="F4" s="251"/>
      <c r="G4" s="252"/>
    </row>
    <row r="5" spans="1:7" ht="12.75">
      <c r="A5" s="253"/>
      <c r="B5" s="253"/>
      <c r="C5" s="237"/>
      <c r="D5" s="237"/>
      <c r="E5" s="239"/>
      <c r="F5" s="238"/>
      <c r="G5" s="254"/>
    </row>
    <row r="6" spans="1:7" ht="12.75">
      <c r="A6" s="255">
        <v>6611.1</v>
      </c>
      <c r="B6" s="256" t="s">
        <v>451</v>
      </c>
      <c r="F6" s="273"/>
      <c r="G6" s="259"/>
    </row>
    <row r="7" spans="1:7" ht="12.75">
      <c r="A7" s="255"/>
      <c r="B7" s="260" t="s">
        <v>452</v>
      </c>
      <c r="E7" s="269"/>
      <c r="F7" s="273">
        <v>0</v>
      </c>
      <c r="G7" s="259"/>
    </row>
    <row r="8" spans="1:7" ht="12.75">
      <c r="A8" s="255"/>
      <c r="B8" s="260" t="s">
        <v>453</v>
      </c>
      <c r="E8" s="269"/>
      <c r="F8" s="273">
        <v>0</v>
      </c>
      <c r="G8" s="259"/>
    </row>
    <row r="9" spans="1:7" ht="12.75">
      <c r="A9" s="261"/>
      <c r="B9" s="240" t="s">
        <v>454</v>
      </c>
      <c r="E9" s="269"/>
      <c r="F9" s="273">
        <v>0</v>
      </c>
      <c r="G9" s="259">
        <f>SUM(F7:F9)</f>
        <v>0</v>
      </c>
    </row>
    <row r="10" spans="1:7" ht="12.75">
      <c r="A10" s="261"/>
      <c r="F10" s="273"/>
      <c r="G10" s="259"/>
    </row>
    <row r="11" spans="1:6" ht="12.75">
      <c r="A11" s="255">
        <v>6643.1</v>
      </c>
      <c r="B11" s="256" t="s">
        <v>455</v>
      </c>
      <c r="F11" s="271"/>
    </row>
    <row r="12" spans="1:6" ht="12.75">
      <c r="A12" s="255"/>
      <c r="B12" s="270" t="s">
        <v>452</v>
      </c>
      <c r="E12" s="269"/>
      <c r="F12" s="273">
        <v>0</v>
      </c>
    </row>
    <row r="13" spans="1:6" ht="12.75">
      <c r="A13" s="255"/>
      <c r="B13" s="270" t="s">
        <v>453</v>
      </c>
      <c r="E13" s="269"/>
      <c r="F13" s="273">
        <v>0</v>
      </c>
    </row>
    <row r="14" spans="1:7" ht="12.75">
      <c r="A14" s="261"/>
      <c r="B14" s="270" t="s">
        <v>454</v>
      </c>
      <c r="E14" s="269"/>
      <c r="F14" s="273">
        <v>0</v>
      </c>
      <c r="G14" s="259">
        <f>SUM(F12:F14)</f>
        <v>0</v>
      </c>
    </row>
    <row r="15" spans="1:7" ht="12.75">
      <c r="A15" s="261"/>
      <c r="E15" s="269"/>
      <c r="F15" s="273"/>
      <c r="G15" s="259"/>
    </row>
    <row r="16" spans="1:6" ht="25.5">
      <c r="A16" s="255">
        <v>6731.1</v>
      </c>
      <c r="B16" s="263" t="s">
        <v>456</v>
      </c>
      <c r="F16" s="269"/>
    </row>
    <row r="17" spans="1:6" ht="12.75">
      <c r="A17" s="255"/>
      <c r="B17" s="271"/>
      <c r="E17" s="269"/>
      <c r="F17" s="273">
        <v>0</v>
      </c>
    </row>
    <row r="18" spans="1:6" ht="12.75">
      <c r="A18" s="255"/>
      <c r="B18" s="271"/>
      <c r="E18" s="269"/>
      <c r="F18" s="273">
        <v>0</v>
      </c>
    </row>
    <row r="19" spans="1:6" ht="12.75">
      <c r="A19" s="255"/>
      <c r="B19" s="271"/>
      <c r="E19" s="269"/>
      <c r="F19" s="273">
        <v>0</v>
      </c>
    </row>
    <row r="20" spans="1:6" ht="12.75">
      <c r="A20" s="255"/>
      <c r="B20" s="271"/>
      <c r="E20" s="269"/>
      <c r="F20" s="273">
        <v>0</v>
      </c>
    </row>
    <row r="21" spans="1:6" ht="12.75">
      <c r="A21" s="255"/>
      <c r="B21" s="271"/>
      <c r="E21" s="269"/>
      <c r="F21" s="273">
        <v>0</v>
      </c>
    </row>
    <row r="22" spans="1:6" ht="12.75">
      <c r="A22" s="255"/>
      <c r="B22" s="271"/>
      <c r="E22" s="269"/>
      <c r="F22" s="273">
        <v>0</v>
      </c>
    </row>
    <row r="23" spans="1:6" ht="12.75">
      <c r="A23" s="255"/>
      <c r="B23" s="271"/>
      <c r="E23" s="269"/>
      <c r="F23" s="273">
        <v>0</v>
      </c>
    </row>
    <row r="24" spans="1:6" ht="12.75">
      <c r="A24" s="255"/>
      <c r="B24" s="271"/>
      <c r="E24" s="269"/>
      <c r="F24" s="273">
        <v>0</v>
      </c>
    </row>
    <row r="25" spans="1:6" ht="12.75">
      <c r="A25" s="255"/>
      <c r="B25" s="271"/>
      <c r="E25" s="269"/>
      <c r="F25" s="273">
        <v>0</v>
      </c>
    </row>
    <row r="26" spans="1:6" ht="12.75">
      <c r="A26" s="255"/>
      <c r="B26" s="271"/>
      <c r="E26" s="269"/>
      <c r="F26" s="273">
        <v>0</v>
      </c>
    </row>
    <row r="27" spans="2:7" ht="12.75">
      <c r="B27" s="269"/>
      <c r="E27" s="269"/>
      <c r="F27" s="273">
        <v>0</v>
      </c>
      <c r="G27" s="259">
        <f>SUM(F16:F27)</f>
        <v>0</v>
      </c>
    </row>
    <row r="28" spans="2:6" ht="12.75">
      <c r="B28" s="269"/>
      <c r="E28" s="269"/>
      <c r="F28" s="269"/>
    </row>
    <row r="29" spans="1:6" ht="25.5">
      <c r="A29" s="255">
        <v>6732.1</v>
      </c>
      <c r="B29" s="263" t="s">
        <v>457</v>
      </c>
      <c r="F29" s="269"/>
    </row>
    <row r="30" spans="1:6" ht="12.75">
      <c r="A30" s="255"/>
      <c r="B30" s="271"/>
      <c r="E30" s="269"/>
      <c r="F30" s="273">
        <v>0</v>
      </c>
    </row>
    <row r="31" spans="1:6" ht="12.75">
      <c r="A31" s="255"/>
      <c r="B31" s="271"/>
      <c r="E31" s="269"/>
      <c r="F31" s="273">
        <v>0</v>
      </c>
    </row>
    <row r="32" spans="1:6" ht="12.75">
      <c r="A32" s="255"/>
      <c r="B32" s="271"/>
      <c r="E32" s="269"/>
      <c r="F32" s="273">
        <v>0</v>
      </c>
    </row>
    <row r="33" spans="2:7" ht="12.75">
      <c r="B33" s="269"/>
      <c r="E33" s="269"/>
      <c r="F33" s="273">
        <v>0</v>
      </c>
      <c r="G33" s="259">
        <f>SUM(F30:F33)</f>
        <v>0</v>
      </c>
    </row>
    <row r="34" spans="2:7" ht="12.75">
      <c r="B34" s="269"/>
      <c r="E34" s="269"/>
      <c r="F34" s="273"/>
      <c r="G34" s="259"/>
    </row>
    <row r="35" spans="1:7" ht="25.5">
      <c r="A35" s="264" t="s">
        <v>458</v>
      </c>
      <c r="B35" s="263" t="s">
        <v>459</v>
      </c>
      <c r="F35" s="273"/>
      <c r="G35" s="259"/>
    </row>
    <row r="36" spans="1:7" ht="12.75">
      <c r="A36" s="264"/>
      <c r="B36" s="271"/>
      <c r="E36" s="269"/>
      <c r="F36" s="273">
        <v>0</v>
      </c>
      <c r="G36" s="259"/>
    </row>
    <row r="37" spans="1:7" ht="12.75">
      <c r="A37" s="264"/>
      <c r="B37" s="271"/>
      <c r="E37" s="269"/>
      <c r="F37" s="273">
        <v>0</v>
      </c>
      <c r="G37" s="259"/>
    </row>
    <row r="38" spans="1:7" ht="12.75">
      <c r="A38" s="264"/>
      <c r="B38" s="271"/>
      <c r="E38" s="269"/>
      <c r="F38" s="273">
        <v>0</v>
      </c>
      <c r="G38" s="259"/>
    </row>
    <row r="39" spans="1:7" ht="12.75">
      <c r="A39" s="264"/>
      <c r="B39" s="271"/>
      <c r="E39" s="269"/>
      <c r="F39" s="273">
        <v>0</v>
      </c>
      <c r="G39" s="259"/>
    </row>
    <row r="40" spans="1:7" ht="12.75">
      <c r="A40" s="264"/>
      <c r="B40" s="271"/>
      <c r="E40" s="269"/>
      <c r="F40" s="273">
        <v>0</v>
      </c>
      <c r="G40" s="259"/>
    </row>
    <row r="41" spans="2:7" ht="12.75">
      <c r="B41" s="269"/>
      <c r="E41" s="269"/>
      <c r="F41" s="273">
        <v>0</v>
      </c>
      <c r="G41" s="259"/>
    </row>
    <row r="42" spans="2:7" ht="12.75">
      <c r="B42" s="269"/>
      <c r="E42" s="269"/>
      <c r="F42" s="273">
        <v>0</v>
      </c>
      <c r="G42" s="259"/>
    </row>
    <row r="43" spans="2:7" ht="12.75">
      <c r="B43" s="269"/>
      <c r="E43" s="269"/>
      <c r="F43" s="273">
        <v>0</v>
      </c>
      <c r="G43" s="259"/>
    </row>
    <row r="44" spans="2:7" ht="12.75">
      <c r="B44" s="269"/>
      <c r="E44" s="269"/>
      <c r="F44" s="273">
        <v>0</v>
      </c>
      <c r="G44" s="259">
        <f>SUM(F35:F44)</f>
        <v>0</v>
      </c>
    </row>
    <row r="45" spans="2:7" ht="12.75">
      <c r="B45" s="269"/>
      <c r="E45" s="269"/>
      <c r="F45" s="273"/>
      <c r="G45" s="259"/>
    </row>
    <row r="46" spans="1:7" ht="25.5">
      <c r="A46" s="264" t="s">
        <v>460</v>
      </c>
      <c r="B46" s="263" t="s">
        <v>461</v>
      </c>
      <c r="F46" s="273"/>
      <c r="G46" s="259"/>
    </row>
    <row r="47" spans="2:7" ht="12.75">
      <c r="B47" s="269"/>
      <c r="E47" s="269"/>
      <c r="F47" s="273">
        <v>0</v>
      </c>
      <c r="G47" s="259"/>
    </row>
    <row r="48" spans="2:7" ht="12.75">
      <c r="B48" s="269"/>
      <c r="E48" s="269"/>
      <c r="F48" s="273">
        <v>0</v>
      </c>
      <c r="G48" s="259"/>
    </row>
    <row r="49" spans="2:7" ht="12.75">
      <c r="B49" s="269"/>
      <c r="E49" s="269"/>
      <c r="F49" s="273">
        <v>0</v>
      </c>
      <c r="G49" s="259"/>
    </row>
    <row r="50" spans="2:7" ht="12.75">
      <c r="B50" s="269"/>
      <c r="E50" s="269"/>
      <c r="F50" s="273">
        <v>0</v>
      </c>
      <c r="G50" s="259">
        <f>SUM(F47:F50)</f>
        <v>0</v>
      </c>
    </row>
    <row r="51" spans="2:7" ht="12.75">
      <c r="B51" s="269"/>
      <c r="E51" s="269"/>
      <c r="F51" s="273"/>
      <c r="G51" s="259"/>
    </row>
    <row r="52" spans="2:7" ht="12.75">
      <c r="B52" s="269"/>
      <c r="E52" s="269"/>
      <c r="F52" s="273"/>
      <c r="G52" s="259"/>
    </row>
    <row r="53" spans="2:7" ht="12.75">
      <c r="B53" s="269"/>
      <c r="E53" s="269"/>
      <c r="F53" s="273"/>
      <c r="G53" s="259"/>
    </row>
    <row r="54" spans="2:6" ht="12.75">
      <c r="B54" s="269"/>
      <c r="E54" s="269"/>
      <c r="F54" s="269"/>
    </row>
    <row r="55" spans="1:6" ht="12.75">
      <c r="A55" s="255">
        <v>6813.1</v>
      </c>
      <c r="B55" s="256" t="s">
        <v>0</v>
      </c>
      <c r="F55" s="269"/>
    </row>
    <row r="56" spans="1:6" ht="12.75">
      <c r="A56" s="255"/>
      <c r="B56" s="270"/>
      <c r="E56" s="269"/>
      <c r="F56" s="273">
        <v>0</v>
      </c>
    </row>
    <row r="57" spans="2:6" ht="12.75">
      <c r="B57" s="269"/>
      <c r="E57" s="269"/>
      <c r="F57" s="273">
        <v>0</v>
      </c>
    </row>
    <row r="58" spans="2:7" ht="12.75">
      <c r="B58" s="272"/>
      <c r="E58" s="269"/>
      <c r="F58" s="273">
        <v>0</v>
      </c>
      <c r="G58" s="259">
        <f>SUM(F56:F58)</f>
        <v>0</v>
      </c>
    </row>
    <row r="59" spans="2:6" ht="12.75">
      <c r="B59" s="269"/>
      <c r="E59" s="269"/>
      <c r="F59" s="273"/>
    </row>
    <row r="60" spans="2:7" ht="12.75">
      <c r="B60" s="269"/>
      <c r="E60" s="269"/>
      <c r="F60" s="273"/>
      <c r="G60" s="259"/>
    </row>
    <row r="61" spans="2:6" ht="12.75">
      <c r="B61" s="272"/>
      <c r="E61" s="269"/>
      <c r="F61" s="269"/>
    </row>
    <row r="62" spans="1:7" ht="25.5">
      <c r="A62" s="265">
        <v>6113.1001</v>
      </c>
      <c r="B62" s="266" t="s">
        <v>1</v>
      </c>
      <c r="F62" s="273"/>
      <c r="G62" s="259"/>
    </row>
    <row r="63" spans="1:7" ht="25.5">
      <c r="A63" s="265"/>
      <c r="B63" s="266" t="s">
        <v>2</v>
      </c>
      <c r="F63" s="273"/>
      <c r="G63" s="259"/>
    </row>
    <row r="64" spans="1:7" ht="12.75">
      <c r="A64" s="265"/>
      <c r="B64" s="256"/>
      <c r="D64" s="267" t="s">
        <v>265</v>
      </c>
      <c r="F64" s="273"/>
      <c r="G64" s="259"/>
    </row>
    <row r="65" spans="1:7" ht="12.75">
      <c r="A65" s="265"/>
      <c r="B65" s="269"/>
      <c r="C65" s="276"/>
      <c r="D65" s="276"/>
      <c r="E65" s="269"/>
      <c r="F65" s="273">
        <v>0</v>
      </c>
      <c r="G65" s="259"/>
    </row>
    <row r="66" spans="1:7" ht="12.75">
      <c r="A66" s="265"/>
      <c r="B66" s="269"/>
      <c r="C66" s="276"/>
      <c r="D66" s="276"/>
      <c r="E66" s="269"/>
      <c r="F66" s="273">
        <v>0</v>
      </c>
      <c r="G66" s="259"/>
    </row>
    <row r="67" spans="1:7" ht="12.75">
      <c r="A67" s="265"/>
      <c r="B67" s="269"/>
      <c r="C67" s="276"/>
      <c r="D67" s="276"/>
      <c r="E67" s="269"/>
      <c r="F67" s="273">
        <v>0</v>
      </c>
      <c r="G67" s="259"/>
    </row>
    <row r="68" spans="1:7" ht="12.75">
      <c r="A68" s="265"/>
      <c r="B68" s="269"/>
      <c r="C68" s="276"/>
      <c r="D68" s="276"/>
      <c r="E68" s="269"/>
      <c r="F68" s="273">
        <v>0</v>
      </c>
      <c r="G68" s="259"/>
    </row>
    <row r="69" spans="1:7" ht="12.75">
      <c r="A69" s="261"/>
      <c r="B69" s="269"/>
      <c r="C69" s="276"/>
      <c r="D69" s="276"/>
      <c r="E69" s="269"/>
      <c r="F69" s="273">
        <v>0</v>
      </c>
      <c r="G69" s="259"/>
    </row>
    <row r="70" spans="1:7" ht="12.75">
      <c r="A70" s="261"/>
      <c r="B70" s="269"/>
      <c r="C70" s="276"/>
      <c r="D70" s="276"/>
      <c r="E70" s="269"/>
      <c r="F70" s="273">
        <v>0</v>
      </c>
      <c r="G70" s="259"/>
    </row>
    <row r="71" spans="1:7" ht="12.75">
      <c r="A71" s="265"/>
      <c r="B71" s="269"/>
      <c r="C71" s="276"/>
      <c r="D71" s="276"/>
      <c r="E71" s="269"/>
      <c r="F71" s="273">
        <v>0</v>
      </c>
      <c r="G71" s="259">
        <f>SUM(F64:F71)</f>
        <v>0</v>
      </c>
    </row>
    <row r="72" spans="1:7" ht="12.75">
      <c r="A72" s="261"/>
      <c r="D72" s="276"/>
      <c r="E72" s="240" t="s">
        <v>3</v>
      </c>
      <c r="F72" s="273"/>
      <c r="G72" s="259">
        <f>SUM(G71*28%)</f>
        <v>0</v>
      </c>
    </row>
    <row r="73" spans="1:7" ht="12.75">
      <c r="A73" s="261"/>
      <c r="D73" s="276"/>
      <c r="F73" s="273"/>
      <c r="G73" s="259"/>
    </row>
    <row r="74" spans="1:7" ht="12.75">
      <c r="A74" s="265"/>
      <c r="D74" s="276"/>
      <c r="F74" s="273"/>
      <c r="G74" s="259"/>
    </row>
    <row r="75" spans="1:7" ht="12.75">
      <c r="A75" s="265"/>
      <c r="D75" s="276"/>
      <c r="F75" s="273"/>
      <c r="G75" s="259"/>
    </row>
    <row r="76" spans="1:7" ht="12.75">
      <c r="A76" s="265"/>
      <c r="F76" s="273"/>
      <c r="G76" s="259"/>
    </row>
    <row r="77" spans="1:7" ht="12.75">
      <c r="A77" s="261">
        <v>6121.1001</v>
      </c>
      <c r="B77" s="256" t="s">
        <v>4</v>
      </c>
      <c r="F77" s="273"/>
      <c r="G77" s="259"/>
    </row>
    <row r="78" spans="1:7" ht="12.75">
      <c r="A78" s="261"/>
      <c r="B78" s="256" t="s">
        <v>453</v>
      </c>
      <c r="F78" s="273">
        <v>0</v>
      </c>
      <c r="G78" s="259"/>
    </row>
    <row r="79" spans="1:7" ht="12.75">
      <c r="A79" s="261"/>
      <c r="B79" s="256" t="s">
        <v>454</v>
      </c>
      <c r="F79" s="273">
        <v>0</v>
      </c>
      <c r="G79" s="259"/>
    </row>
    <row r="80" spans="1:7" ht="12.75">
      <c r="A80" s="265"/>
      <c r="B80" s="269"/>
      <c r="E80" s="269"/>
      <c r="F80" s="273"/>
      <c r="G80" s="259">
        <f>SUM(F78:F79)</f>
        <v>0</v>
      </c>
    </row>
    <row r="81" spans="1:9" ht="12.75">
      <c r="A81" s="265"/>
      <c r="E81" s="240" t="s">
        <v>3</v>
      </c>
      <c r="F81" s="273" t="s">
        <v>5</v>
      </c>
      <c r="G81" s="259">
        <f>SUM(G80*28%)</f>
        <v>0</v>
      </c>
      <c r="I81" s="240" t="s">
        <v>5</v>
      </c>
    </row>
    <row r="82" spans="1:7" ht="12.75">
      <c r="A82" s="265"/>
      <c r="F82" s="273"/>
      <c r="G82" s="259"/>
    </row>
    <row r="83" spans="1:7" ht="12.75">
      <c r="A83" s="265">
        <v>6122.1001</v>
      </c>
      <c r="B83" s="256" t="s">
        <v>6</v>
      </c>
      <c r="F83" s="273">
        <v>0</v>
      </c>
      <c r="G83" s="259"/>
    </row>
    <row r="84" spans="1:7" ht="12.75">
      <c r="A84" s="261"/>
      <c r="B84" s="269"/>
      <c r="E84" s="269"/>
      <c r="F84" s="273"/>
      <c r="G84" s="259">
        <f>SUM(F84)</f>
        <v>0</v>
      </c>
    </row>
    <row r="85" spans="1:7" ht="12.75">
      <c r="A85" s="261"/>
      <c r="B85" s="240" t="s">
        <v>5</v>
      </c>
      <c r="E85" s="240" t="s">
        <v>3</v>
      </c>
      <c r="F85" s="273"/>
      <c r="G85" s="259">
        <f>SUM(G84*28%)</f>
        <v>0</v>
      </c>
    </row>
    <row r="86" spans="1:7" ht="12.75">
      <c r="A86" s="261"/>
      <c r="F86" s="273"/>
      <c r="G86" s="259"/>
    </row>
    <row r="87" spans="1:7" ht="12.75">
      <c r="A87" s="261">
        <v>6123.1001</v>
      </c>
      <c r="B87" s="256" t="s">
        <v>7</v>
      </c>
      <c r="F87" s="273"/>
      <c r="G87" s="259"/>
    </row>
    <row r="88" spans="1:7" ht="12.75">
      <c r="A88" s="261"/>
      <c r="B88" s="269"/>
      <c r="E88" s="269"/>
      <c r="F88" s="273">
        <v>0</v>
      </c>
      <c r="G88" s="259">
        <f>SUM(F88)</f>
        <v>0</v>
      </c>
    </row>
    <row r="89" spans="1:7" ht="12.75">
      <c r="A89" s="261"/>
      <c r="E89" s="240" t="s">
        <v>3</v>
      </c>
      <c r="F89" s="273"/>
      <c r="G89" s="259">
        <f>SUM(G88*28%)</f>
        <v>0</v>
      </c>
    </row>
    <row r="90" spans="1:7" ht="12.75">
      <c r="A90" s="261"/>
      <c r="F90" s="273"/>
      <c r="G90" s="259"/>
    </row>
    <row r="91" spans="1:7" ht="12.75">
      <c r="A91" s="261">
        <v>6141.1001</v>
      </c>
      <c r="B91" s="256" t="s">
        <v>8</v>
      </c>
      <c r="F91" s="273"/>
      <c r="G91" s="259"/>
    </row>
    <row r="92" spans="1:7" ht="12.75">
      <c r="A92" s="261"/>
      <c r="B92" s="240" t="s">
        <v>9</v>
      </c>
      <c r="F92" s="273">
        <v>0</v>
      </c>
      <c r="G92" s="259">
        <f>SUM(F92)</f>
        <v>0</v>
      </c>
    </row>
    <row r="93" spans="1:7" ht="12.75">
      <c r="A93" s="261"/>
      <c r="E93" s="240" t="s">
        <v>3</v>
      </c>
      <c r="F93" s="273"/>
      <c r="G93" s="259">
        <f>SUM(G92*28%)</f>
        <v>0</v>
      </c>
    </row>
    <row r="94" spans="1:7" ht="12.75">
      <c r="A94" s="261"/>
      <c r="F94" s="273"/>
      <c r="G94" s="259"/>
    </row>
    <row r="95" spans="1:7" ht="25.5">
      <c r="A95" s="255">
        <v>6113.1002</v>
      </c>
      <c r="B95" s="266" t="s">
        <v>10</v>
      </c>
      <c r="F95" s="273"/>
      <c r="G95" s="259"/>
    </row>
    <row r="96" spans="1:7" ht="25.5">
      <c r="A96" s="261"/>
      <c r="B96" s="266" t="s">
        <v>11</v>
      </c>
      <c r="F96" s="273"/>
      <c r="G96" s="259"/>
    </row>
    <row r="97" spans="1:7" ht="25.5">
      <c r="A97" s="261"/>
      <c r="B97" s="266" t="s">
        <v>12</v>
      </c>
      <c r="D97" s="267" t="s">
        <v>265</v>
      </c>
      <c r="F97" s="273"/>
      <c r="G97" s="259"/>
    </row>
    <row r="98" spans="1:7" ht="12.75">
      <c r="A98" s="261"/>
      <c r="B98" s="256"/>
      <c r="F98" s="273">
        <v>0</v>
      </c>
      <c r="G98" s="259"/>
    </row>
    <row r="99" spans="1:7" ht="12.75">
      <c r="A99" s="261"/>
      <c r="B99" s="256"/>
      <c r="F99" s="273">
        <v>0</v>
      </c>
      <c r="G99" s="259"/>
    </row>
    <row r="100" spans="1:7" ht="12.75">
      <c r="A100" s="261"/>
      <c r="B100" s="256"/>
      <c r="F100" s="273">
        <v>0</v>
      </c>
      <c r="G100" s="259"/>
    </row>
    <row r="101" spans="1:7" ht="12.75">
      <c r="A101" s="261"/>
      <c r="F101" s="273"/>
      <c r="G101" s="259">
        <f>SUM(F98:F101)</f>
        <v>0</v>
      </c>
    </row>
    <row r="102" spans="1:7" ht="12.75">
      <c r="A102" s="261"/>
      <c r="E102" s="240" t="s">
        <v>3</v>
      </c>
      <c r="F102" s="273"/>
      <c r="G102" s="259">
        <f>SUM(G101*28%)</f>
        <v>0</v>
      </c>
    </row>
    <row r="103" spans="1:7" ht="12.75">
      <c r="A103" s="261"/>
      <c r="F103" s="273"/>
      <c r="G103" s="259"/>
    </row>
    <row r="104" spans="1:7" ht="25.5">
      <c r="A104" s="261">
        <v>6153.1003</v>
      </c>
      <c r="B104" s="266" t="s">
        <v>13</v>
      </c>
      <c r="D104" s="267" t="s">
        <v>265</v>
      </c>
      <c r="F104" s="273"/>
      <c r="G104" s="259"/>
    </row>
    <row r="105" spans="1:7" ht="12.75">
      <c r="A105" s="261"/>
      <c r="B105" s="271"/>
      <c r="C105" s="276"/>
      <c r="D105" s="276"/>
      <c r="E105" s="269"/>
      <c r="F105" s="273">
        <v>0</v>
      </c>
      <c r="G105" s="259"/>
    </row>
    <row r="106" spans="1:7" ht="12.75">
      <c r="A106" s="261"/>
      <c r="B106" s="269"/>
      <c r="C106" s="276"/>
      <c r="D106" s="276"/>
      <c r="E106" s="269"/>
      <c r="F106" s="273">
        <v>0</v>
      </c>
      <c r="G106" s="259"/>
    </row>
    <row r="107" spans="1:7" ht="12.75">
      <c r="A107" s="261"/>
      <c r="B107" s="269"/>
      <c r="C107" s="276"/>
      <c r="D107" s="276"/>
      <c r="E107" s="269"/>
      <c r="F107" s="273">
        <v>0</v>
      </c>
      <c r="G107" s="259"/>
    </row>
    <row r="108" spans="1:7" ht="12.75">
      <c r="A108" s="261"/>
      <c r="B108" s="269"/>
      <c r="C108" s="276"/>
      <c r="D108" s="276"/>
      <c r="E108" s="269"/>
      <c r="F108" s="273">
        <v>0</v>
      </c>
      <c r="G108" s="259"/>
    </row>
    <row r="109" spans="1:7" ht="12.75">
      <c r="A109" s="261"/>
      <c r="B109" s="269"/>
      <c r="C109" s="276"/>
      <c r="D109" s="276"/>
      <c r="E109" s="269"/>
      <c r="F109" s="273">
        <v>0</v>
      </c>
      <c r="G109" s="259"/>
    </row>
    <row r="110" spans="1:7" ht="12.75">
      <c r="A110" s="261"/>
      <c r="B110" s="269"/>
      <c r="C110" s="276"/>
      <c r="D110" s="276"/>
      <c r="E110" s="269"/>
      <c r="F110" s="273">
        <v>0</v>
      </c>
      <c r="G110" s="259"/>
    </row>
    <row r="111" spans="1:7" ht="12.75">
      <c r="A111" s="261"/>
      <c r="B111" s="269"/>
      <c r="C111" s="276"/>
      <c r="D111" s="276"/>
      <c r="E111" s="269"/>
      <c r="F111" s="273">
        <v>0</v>
      </c>
      <c r="G111" s="259"/>
    </row>
    <row r="112" spans="1:7" ht="12.75">
      <c r="A112" s="261"/>
      <c r="B112" s="269"/>
      <c r="C112" s="276"/>
      <c r="D112" s="276"/>
      <c r="E112" s="269"/>
      <c r="F112" s="273">
        <v>0</v>
      </c>
      <c r="G112" s="259"/>
    </row>
    <row r="113" spans="1:7" ht="12.75">
      <c r="A113" s="261"/>
      <c r="B113" s="269"/>
      <c r="C113" s="276"/>
      <c r="D113" s="276"/>
      <c r="E113" s="269"/>
      <c r="F113" s="273"/>
      <c r="G113" s="259">
        <f>SUM(F105:F113)</f>
        <v>0</v>
      </c>
    </row>
    <row r="114" spans="1:7" ht="12.75">
      <c r="A114" s="261"/>
      <c r="E114" s="240" t="s">
        <v>3</v>
      </c>
      <c r="F114" s="273"/>
      <c r="G114" s="259">
        <f>SUM(G113*28%)</f>
        <v>0</v>
      </c>
    </row>
    <row r="115" spans="1:7" ht="12.75">
      <c r="A115" s="261"/>
      <c r="F115" s="273"/>
      <c r="G115" s="259"/>
    </row>
    <row r="116" spans="1:7" ht="38.25">
      <c r="A116" s="261">
        <v>6161.1003</v>
      </c>
      <c r="B116" s="266" t="s">
        <v>14</v>
      </c>
      <c r="F116" s="273"/>
      <c r="G116" s="259"/>
    </row>
    <row r="117" spans="1:7" ht="12.75">
      <c r="A117" s="261"/>
      <c r="B117" s="256" t="s">
        <v>452</v>
      </c>
      <c r="E117" s="269"/>
      <c r="F117" s="273">
        <v>0</v>
      </c>
      <c r="G117" s="259"/>
    </row>
    <row r="118" spans="1:7" ht="12.75">
      <c r="A118" s="261"/>
      <c r="B118" s="256" t="s">
        <v>453</v>
      </c>
      <c r="E118" s="269"/>
      <c r="F118" s="273">
        <v>0</v>
      </c>
      <c r="G118" s="259"/>
    </row>
    <row r="119" spans="1:7" ht="12.75">
      <c r="A119" s="261"/>
      <c r="B119" s="256" t="s">
        <v>454</v>
      </c>
      <c r="E119" s="269"/>
      <c r="F119" s="273">
        <v>0</v>
      </c>
      <c r="G119" s="259">
        <f>SUM(F117:F119)</f>
        <v>0</v>
      </c>
    </row>
    <row r="120" spans="1:7" ht="12.75">
      <c r="A120" s="261"/>
      <c r="E120" s="240" t="s">
        <v>3</v>
      </c>
      <c r="F120" s="273"/>
      <c r="G120" s="259">
        <f>SUM(G119*28%)</f>
        <v>0</v>
      </c>
    </row>
    <row r="121" spans="1:7" ht="12.75">
      <c r="A121" s="261"/>
      <c r="F121" s="273"/>
      <c r="G121" s="259"/>
    </row>
    <row r="122" spans="1:7" ht="12.75">
      <c r="A122" s="261"/>
      <c r="F122" s="273"/>
      <c r="G122" s="259"/>
    </row>
    <row r="123" spans="1:7" ht="12.75">
      <c r="A123" s="261"/>
      <c r="F123" s="273"/>
      <c r="G123" s="259"/>
    </row>
    <row r="124" spans="1:7" ht="12.75">
      <c r="A124" s="261">
        <v>6163.1003</v>
      </c>
      <c r="B124" s="256" t="s">
        <v>15</v>
      </c>
      <c r="F124" s="273"/>
      <c r="G124" s="259"/>
    </row>
    <row r="125" spans="1:7" ht="38.25">
      <c r="A125" s="261"/>
      <c r="B125" s="266" t="s">
        <v>16</v>
      </c>
      <c r="E125" s="269"/>
      <c r="F125" s="273">
        <v>0</v>
      </c>
      <c r="G125" s="259">
        <f>SUM(F125)</f>
        <v>0</v>
      </c>
    </row>
    <row r="126" spans="1:7" ht="12.75">
      <c r="A126" s="261"/>
      <c r="B126" s="269"/>
      <c r="E126" s="240" t="s">
        <v>3</v>
      </c>
      <c r="F126" s="273"/>
      <c r="G126" s="259">
        <f>SUM(G125*28%)</f>
        <v>0</v>
      </c>
    </row>
    <row r="127" spans="1:7" ht="12.75">
      <c r="A127" s="261"/>
      <c r="B127" s="269"/>
      <c r="F127" s="273"/>
      <c r="G127" s="259"/>
    </row>
    <row r="128" spans="1:7" ht="12.75">
      <c r="A128" s="261"/>
      <c r="B128" s="269"/>
      <c r="F128" s="273"/>
      <c r="G128" s="259"/>
    </row>
    <row r="129" spans="1:7" ht="12.75">
      <c r="A129" s="261"/>
      <c r="B129" s="269"/>
      <c r="F129" s="273"/>
      <c r="G129" s="259"/>
    </row>
    <row r="130" spans="1:7" ht="12.75">
      <c r="A130" s="261"/>
      <c r="B130" s="269"/>
      <c r="F130" s="273"/>
      <c r="G130" s="259"/>
    </row>
    <row r="131" spans="1:7" ht="25.5">
      <c r="A131" s="261">
        <v>6153.1005</v>
      </c>
      <c r="B131" s="266" t="s">
        <v>17</v>
      </c>
      <c r="D131" s="267" t="s">
        <v>265</v>
      </c>
      <c r="F131" s="273"/>
      <c r="G131" s="259"/>
    </row>
    <row r="132" spans="1:7" ht="12.75">
      <c r="A132" s="261"/>
      <c r="B132" s="269"/>
      <c r="C132" s="276"/>
      <c r="D132" s="276"/>
      <c r="E132" s="269"/>
      <c r="F132" s="273"/>
      <c r="G132" s="259">
        <f>SUM(F132)</f>
        <v>0</v>
      </c>
    </row>
    <row r="133" spans="1:7" ht="12.75">
      <c r="A133" s="261"/>
      <c r="E133" s="240" t="s">
        <v>3</v>
      </c>
      <c r="F133" s="273"/>
      <c r="G133" s="259">
        <f>SUM(G132*28%)</f>
        <v>0</v>
      </c>
    </row>
    <row r="134" spans="1:7" ht="12.75">
      <c r="A134" s="261"/>
      <c r="F134" s="273"/>
      <c r="G134" s="259"/>
    </row>
    <row r="135" spans="1:7" ht="38.25">
      <c r="A135" s="261">
        <v>6161.1005</v>
      </c>
      <c r="B135" s="266" t="s">
        <v>18</v>
      </c>
      <c r="F135" s="273"/>
      <c r="G135" s="259"/>
    </row>
    <row r="136" spans="1:6" ht="12.75">
      <c r="A136" s="261"/>
      <c r="B136" s="271"/>
      <c r="E136" s="269"/>
      <c r="F136" s="273">
        <v>0</v>
      </c>
    </row>
    <row r="137" spans="1:6" ht="12.75">
      <c r="A137" s="261"/>
      <c r="B137" s="271"/>
      <c r="E137" s="269"/>
      <c r="F137" s="273">
        <v>0</v>
      </c>
    </row>
    <row r="138" spans="1:7" ht="12.75">
      <c r="A138" s="261"/>
      <c r="B138" s="271"/>
      <c r="E138" s="269"/>
      <c r="F138" s="273"/>
      <c r="G138" s="259">
        <f>SUM(F136:F138)</f>
        <v>0</v>
      </c>
    </row>
    <row r="139" spans="1:7" ht="12.75">
      <c r="A139" s="261"/>
      <c r="E139" s="240" t="s">
        <v>3</v>
      </c>
      <c r="F139" s="273"/>
      <c r="G139" s="259">
        <f>SUM(G138*28%)</f>
        <v>0</v>
      </c>
    </row>
    <row r="140" spans="1:7" ht="12.75">
      <c r="A140" s="261"/>
      <c r="F140" s="273"/>
      <c r="G140" s="259"/>
    </row>
    <row r="141" spans="1:7" ht="25.5">
      <c r="A141" s="261">
        <v>6153.1007</v>
      </c>
      <c r="B141" s="266" t="s">
        <v>19</v>
      </c>
      <c r="D141" s="267" t="s">
        <v>265</v>
      </c>
      <c r="F141" s="273"/>
      <c r="G141" s="259"/>
    </row>
    <row r="142" spans="1:7" ht="12.75">
      <c r="A142" s="261"/>
      <c r="B142" s="277"/>
      <c r="C142" s="276"/>
      <c r="D142" s="276"/>
      <c r="E142" s="269"/>
      <c r="F142" s="273">
        <v>0</v>
      </c>
      <c r="G142" s="259"/>
    </row>
    <row r="143" spans="1:7" ht="12.75">
      <c r="A143" s="261"/>
      <c r="B143" s="269"/>
      <c r="C143" s="276"/>
      <c r="D143" s="276"/>
      <c r="E143" s="269"/>
      <c r="F143" s="273">
        <v>0</v>
      </c>
      <c r="G143" s="259"/>
    </row>
    <row r="144" spans="1:7" ht="12.75">
      <c r="A144" s="261"/>
      <c r="B144" s="269"/>
      <c r="C144" s="276"/>
      <c r="D144" s="276"/>
      <c r="E144" s="269"/>
      <c r="F144" s="273">
        <v>0</v>
      </c>
      <c r="G144" s="259">
        <f>SUM(F142:F144)</f>
        <v>0</v>
      </c>
    </row>
    <row r="145" spans="1:7" ht="12.75">
      <c r="A145" s="261"/>
      <c r="B145" s="269"/>
      <c r="C145" s="276"/>
      <c r="D145" s="276"/>
      <c r="E145" s="269"/>
      <c r="F145" s="273"/>
      <c r="G145" s="259">
        <f>(G144*0.28)</f>
        <v>0</v>
      </c>
    </row>
    <row r="146" spans="1:7" ht="12.75">
      <c r="A146" s="261"/>
      <c r="B146" s="269"/>
      <c r="C146" s="276"/>
      <c r="D146" s="276"/>
      <c r="E146" s="269"/>
      <c r="F146" s="273"/>
      <c r="G146" s="259"/>
    </row>
    <row r="147" spans="1:7" ht="12.75">
      <c r="A147" s="261">
        <v>6161.1007</v>
      </c>
      <c r="B147" s="256" t="s">
        <v>20</v>
      </c>
      <c r="F147" s="273"/>
      <c r="G147" s="259"/>
    </row>
    <row r="148" spans="1:7" ht="12.75">
      <c r="A148" s="261"/>
      <c r="B148" s="256" t="s">
        <v>452</v>
      </c>
      <c r="E148" s="269"/>
      <c r="F148" s="273">
        <v>0</v>
      </c>
      <c r="G148" s="259"/>
    </row>
    <row r="149" spans="1:7" ht="12.75">
      <c r="A149" s="261"/>
      <c r="B149" s="256" t="s">
        <v>453</v>
      </c>
      <c r="E149" s="269"/>
      <c r="F149" s="273">
        <v>0</v>
      </c>
      <c r="G149" s="259"/>
    </row>
    <row r="150" spans="1:7" ht="12.75">
      <c r="A150" s="261"/>
      <c r="B150" s="256" t="s">
        <v>454</v>
      </c>
      <c r="E150" s="269"/>
      <c r="F150" s="273">
        <v>0</v>
      </c>
      <c r="G150" s="259">
        <f>SUM(F148:F150)</f>
        <v>0</v>
      </c>
    </row>
    <row r="151" spans="1:7" ht="12.75">
      <c r="A151" s="261"/>
      <c r="E151" s="240" t="s">
        <v>3</v>
      </c>
      <c r="F151" s="273"/>
      <c r="G151" s="259">
        <f>SUM(G150*28%)</f>
        <v>0</v>
      </c>
    </row>
    <row r="152" spans="1:7" ht="12.75">
      <c r="A152" s="261"/>
      <c r="F152" s="273"/>
      <c r="G152" s="259"/>
    </row>
    <row r="153" spans="1:7" ht="12.75">
      <c r="A153" s="261">
        <v>6113.1121</v>
      </c>
      <c r="B153" s="256" t="s">
        <v>21</v>
      </c>
      <c r="F153" s="273"/>
      <c r="G153" s="259"/>
    </row>
    <row r="154" spans="1:7" ht="12.75">
      <c r="A154" s="261"/>
      <c r="D154" s="267" t="s">
        <v>265</v>
      </c>
      <c r="F154" s="273"/>
      <c r="G154" s="259"/>
    </row>
    <row r="155" spans="1:7" ht="12.75">
      <c r="A155" s="261"/>
      <c r="B155" s="269"/>
      <c r="C155" s="276"/>
      <c r="D155" s="276"/>
      <c r="E155" s="269"/>
      <c r="F155" s="273">
        <v>0</v>
      </c>
      <c r="G155" s="259">
        <f>(F155)</f>
        <v>0</v>
      </c>
    </row>
    <row r="156" spans="1:7" ht="12.75">
      <c r="A156" s="261"/>
      <c r="E156" s="240" t="s">
        <v>3</v>
      </c>
      <c r="F156" s="273"/>
      <c r="G156" s="259">
        <f>(G155*0.28)</f>
        <v>0</v>
      </c>
    </row>
    <row r="157" spans="1:7" ht="12.75">
      <c r="A157" s="261"/>
      <c r="F157" s="273"/>
      <c r="G157" s="259"/>
    </row>
    <row r="158" spans="1:7" ht="12.75">
      <c r="A158" s="261">
        <v>6113.1221</v>
      </c>
      <c r="B158" s="256" t="s">
        <v>22</v>
      </c>
      <c r="F158" s="273"/>
      <c r="G158" s="259"/>
    </row>
    <row r="159" spans="1:7" ht="12.75">
      <c r="A159" s="261"/>
      <c r="D159" s="267" t="s">
        <v>265</v>
      </c>
      <c r="F159" s="273"/>
      <c r="G159" s="259"/>
    </row>
    <row r="160" spans="1:7" ht="12.75">
      <c r="A160" s="261"/>
      <c r="B160" s="269"/>
      <c r="C160" s="276"/>
      <c r="D160" s="276"/>
      <c r="E160" s="269"/>
      <c r="F160" s="273"/>
      <c r="G160" s="259">
        <f>(F160)</f>
        <v>0</v>
      </c>
    </row>
    <row r="161" spans="1:7" ht="12.75">
      <c r="A161" s="261"/>
      <c r="E161" s="240" t="s">
        <v>3</v>
      </c>
      <c r="F161" s="273"/>
      <c r="G161" s="259">
        <f>(G160*0.28)</f>
        <v>0</v>
      </c>
    </row>
    <row r="162" spans="1:7" ht="12.75">
      <c r="A162" s="261"/>
      <c r="F162" s="273"/>
      <c r="G162" s="259"/>
    </row>
    <row r="163" ht="12.75">
      <c r="F163" s="269"/>
    </row>
    <row r="164" spans="1:7" ht="12.75">
      <c r="A164" s="261">
        <v>6153.2112</v>
      </c>
      <c r="B164" s="256" t="s">
        <v>23</v>
      </c>
      <c r="F164" s="273"/>
      <c r="G164" s="259"/>
    </row>
    <row r="165" spans="1:7" ht="12.75">
      <c r="A165" s="261"/>
      <c r="B165" s="240" t="s">
        <v>24</v>
      </c>
      <c r="D165" s="267" t="s">
        <v>265</v>
      </c>
      <c r="F165" s="273"/>
      <c r="G165" s="259"/>
    </row>
    <row r="166" spans="1:7" ht="12.75">
      <c r="A166" s="261"/>
      <c r="B166" s="269"/>
      <c r="C166" s="276"/>
      <c r="D166" s="278"/>
      <c r="E166" s="269"/>
      <c r="F166" s="273">
        <v>0</v>
      </c>
      <c r="G166" s="259">
        <f>SUM(F166)</f>
        <v>0</v>
      </c>
    </row>
    <row r="167" spans="1:7" ht="12.75">
      <c r="A167" s="261"/>
      <c r="E167" s="240" t="s">
        <v>3</v>
      </c>
      <c r="F167" s="273"/>
      <c r="G167" s="259">
        <f>SUM(G166*28%)</f>
        <v>0</v>
      </c>
    </row>
    <row r="168" spans="1:7" ht="12.75">
      <c r="A168" s="261"/>
      <c r="F168" s="273"/>
      <c r="G168" s="259"/>
    </row>
    <row r="169" spans="1:6" ht="12.75">
      <c r="A169" s="261">
        <v>6161.2112</v>
      </c>
      <c r="B169" s="256" t="s">
        <v>25</v>
      </c>
      <c r="E169" s="269"/>
      <c r="F169" s="269"/>
    </row>
    <row r="170" spans="1:6" ht="12.75">
      <c r="A170" s="261"/>
      <c r="B170" s="256" t="s">
        <v>26</v>
      </c>
      <c r="E170" s="269"/>
      <c r="F170" s="273">
        <v>0</v>
      </c>
    </row>
    <row r="171" spans="1:7" ht="12.75">
      <c r="A171" s="261"/>
      <c r="B171" s="256" t="s">
        <v>27</v>
      </c>
      <c r="E171" s="269"/>
      <c r="F171" s="273">
        <v>0</v>
      </c>
      <c r="G171" s="259">
        <f>SUM(F170:F171)</f>
        <v>0</v>
      </c>
    </row>
    <row r="172" spans="1:7" ht="12.75">
      <c r="A172" s="261"/>
      <c r="E172" s="240" t="s">
        <v>3</v>
      </c>
      <c r="F172" s="273"/>
      <c r="G172" s="259">
        <f>SUM(G171*28%)</f>
        <v>0</v>
      </c>
    </row>
    <row r="173" spans="1:7" ht="12.75">
      <c r="A173" s="261"/>
      <c r="F173" s="273"/>
      <c r="G173" s="259"/>
    </row>
    <row r="174" spans="1:7" ht="25.5">
      <c r="A174" s="261">
        <v>6153.2113</v>
      </c>
      <c r="B174" s="266" t="s">
        <v>28</v>
      </c>
      <c r="D174" s="257" t="s">
        <v>265</v>
      </c>
      <c r="F174" s="273"/>
      <c r="G174" s="259"/>
    </row>
    <row r="175" spans="1:7" ht="12.75">
      <c r="A175" s="261"/>
      <c r="B175" s="269"/>
      <c r="C175" s="276"/>
      <c r="D175" s="276"/>
      <c r="E175" s="269"/>
      <c r="F175" s="273"/>
      <c r="G175" s="259">
        <f>SUM(F175)</f>
        <v>0</v>
      </c>
    </row>
    <row r="176" spans="1:7" ht="12.75">
      <c r="A176" s="261"/>
      <c r="E176" s="240" t="s">
        <v>3</v>
      </c>
      <c r="F176" s="273"/>
      <c r="G176" s="259">
        <f>SUM(G175*28%)</f>
        <v>0</v>
      </c>
    </row>
    <row r="177" spans="1:7" ht="12.75">
      <c r="A177" s="261"/>
      <c r="F177" s="273"/>
      <c r="G177" s="259"/>
    </row>
    <row r="178" spans="1:7" ht="12.75">
      <c r="A178" s="261">
        <v>6161.2113</v>
      </c>
      <c r="B178" s="256" t="s">
        <v>29</v>
      </c>
      <c r="E178" s="269"/>
      <c r="F178" s="273"/>
      <c r="G178" s="259"/>
    </row>
    <row r="179" spans="1:7" ht="12.75">
      <c r="A179" s="261"/>
      <c r="B179" s="256" t="s">
        <v>26</v>
      </c>
      <c r="E179" s="269"/>
      <c r="F179" s="273">
        <v>0</v>
      </c>
      <c r="G179" s="259"/>
    </row>
    <row r="180" spans="1:7" ht="12.75">
      <c r="A180" s="261"/>
      <c r="B180" s="256" t="s">
        <v>27</v>
      </c>
      <c r="E180" s="269"/>
      <c r="F180" s="273">
        <v>0</v>
      </c>
      <c r="G180" s="259">
        <f>SUM(F179:F180)</f>
        <v>0</v>
      </c>
    </row>
    <row r="181" spans="1:7" ht="12.75">
      <c r="A181" s="261"/>
      <c r="E181" s="240" t="s">
        <v>3</v>
      </c>
      <c r="F181" s="273"/>
      <c r="G181" s="259">
        <f>SUM(G180*28%)</f>
        <v>0</v>
      </c>
    </row>
    <row r="182" spans="1:7" ht="12.75">
      <c r="A182" s="261"/>
      <c r="F182" s="273"/>
      <c r="G182" s="259"/>
    </row>
    <row r="183" spans="1:7" ht="12.75">
      <c r="A183" s="261"/>
      <c r="F183" s="273"/>
      <c r="G183" s="259"/>
    </row>
    <row r="184" spans="1:7" ht="12.75">
      <c r="A184" s="261">
        <v>6113.2121</v>
      </c>
      <c r="B184" s="256" t="s">
        <v>30</v>
      </c>
      <c r="F184" s="273"/>
      <c r="G184" s="259"/>
    </row>
    <row r="185" spans="1:7" ht="12.75">
      <c r="A185" s="261"/>
      <c r="B185" s="271"/>
      <c r="D185" s="267" t="s">
        <v>265</v>
      </c>
      <c r="E185" s="269"/>
      <c r="F185" s="273"/>
      <c r="G185" s="259"/>
    </row>
    <row r="186" spans="1:7" ht="12.75">
      <c r="A186" s="261"/>
      <c r="B186" s="269"/>
      <c r="C186" s="276"/>
      <c r="D186" s="276"/>
      <c r="E186" s="269"/>
      <c r="F186" s="273">
        <v>0</v>
      </c>
      <c r="G186" s="259">
        <f>SUM(F186)</f>
        <v>0</v>
      </c>
    </row>
    <row r="187" spans="1:7" ht="12.75">
      <c r="A187" s="261"/>
      <c r="B187" s="269"/>
      <c r="E187" s="240" t="s">
        <v>3</v>
      </c>
      <c r="F187" s="273"/>
      <c r="G187" s="259">
        <f>SUM(G186*25%)</f>
        <v>0</v>
      </c>
    </row>
    <row r="188" spans="1:7" ht="12.75">
      <c r="A188" s="261"/>
      <c r="F188" s="273"/>
      <c r="G188" s="259"/>
    </row>
    <row r="189" spans="1:7" ht="12.75">
      <c r="A189" s="255">
        <v>6113.219</v>
      </c>
      <c r="B189" s="256" t="s">
        <v>31</v>
      </c>
      <c r="F189" s="273"/>
      <c r="G189" s="259"/>
    </row>
    <row r="190" spans="1:7" ht="12.75">
      <c r="A190" s="255"/>
      <c r="B190" s="271"/>
      <c r="C190" s="276"/>
      <c r="D190" s="278" t="s">
        <v>265</v>
      </c>
      <c r="E190" s="269"/>
      <c r="F190" s="273"/>
      <c r="G190" s="259"/>
    </row>
    <row r="191" spans="1:7" ht="12.75">
      <c r="A191" s="261"/>
      <c r="B191" s="269"/>
      <c r="C191" s="276"/>
      <c r="D191" s="276"/>
      <c r="E191" s="269"/>
      <c r="F191" s="273">
        <v>0</v>
      </c>
      <c r="G191" s="259">
        <f>SUM(F191)</f>
        <v>0</v>
      </c>
    </row>
    <row r="192" spans="1:7" ht="12.75">
      <c r="A192" s="261"/>
      <c r="E192" s="240" t="s">
        <v>3</v>
      </c>
      <c r="F192" s="273"/>
      <c r="G192" s="259">
        <f>SUM(G191*25%)</f>
        <v>0</v>
      </c>
    </row>
    <row r="193" spans="1:7" ht="12.75">
      <c r="A193" s="261"/>
      <c r="F193" s="273"/>
      <c r="G193" s="259"/>
    </row>
    <row r="194" spans="1:7" ht="12.75">
      <c r="A194" s="261">
        <v>6581.219</v>
      </c>
      <c r="B194" s="256" t="s">
        <v>32</v>
      </c>
      <c r="F194" s="273"/>
      <c r="G194" s="259"/>
    </row>
    <row r="195" spans="1:7" ht="12.75">
      <c r="A195" s="261"/>
      <c r="F195" s="273">
        <v>0</v>
      </c>
      <c r="G195" s="259">
        <f>SUM(F195)</f>
        <v>0</v>
      </c>
    </row>
    <row r="196" spans="1:7" ht="12.75">
      <c r="A196" s="261"/>
      <c r="F196" s="273"/>
      <c r="G196" s="259"/>
    </row>
    <row r="197" spans="1:6" ht="12.75">
      <c r="A197" s="255">
        <v>6893.219</v>
      </c>
      <c r="B197" s="256" t="s">
        <v>33</v>
      </c>
      <c r="F197" s="269"/>
    </row>
    <row r="198" spans="1:6" ht="12.75">
      <c r="A198" s="255"/>
      <c r="B198" s="256"/>
      <c r="F198" s="274">
        <v>0</v>
      </c>
    </row>
    <row r="199" spans="1:7" ht="12.75">
      <c r="A199" s="255"/>
      <c r="B199" s="256"/>
      <c r="F199" s="274">
        <v>0</v>
      </c>
      <c r="G199" s="259">
        <f>SUM(F198:F200)</f>
        <v>0</v>
      </c>
    </row>
    <row r="200" spans="1:6" ht="12.75">
      <c r="A200" s="255"/>
      <c r="B200" s="256"/>
      <c r="F200" s="273"/>
    </row>
    <row r="201" spans="1:7" ht="12.75">
      <c r="A201" s="261"/>
      <c r="F201" s="273"/>
      <c r="G201" s="259"/>
    </row>
    <row r="202" spans="1:7" ht="12.75">
      <c r="A202" s="255">
        <v>6113.221</v>
      </c>
      <c r="B202" s="256" t="s">
        <v>34</v>
      </c>
      <c r="F202" s="273"/>
      <c r="G202" s="259"/>
    </row>
    <row r="203" spans="1:7" ht="12.75">
      <c r="A203" s="261"/>
      <c r="B203" s="256" t="s">
        <v>35</v>
      </c>
      <c r="D203" s="257" t="s">
        <v>265</v>
      </c>
      <c r="F203" s="273">
        <v>0</v>
      </c>
      <c r="G203" s="259"/>
    </row>
    <row r="204" spans="1:7" ht="12.75">
      <c r="A204" s="261"/>
      <c r="F204" s="273">
        <v>0</v>
      </c>
      <c r="G204" s="259"/>
    </row>
    <row r="205" spans="1:7" ht="12.75">
      <c r="A205" s="261"/>
      <c r="F205" s="273">
        <v>0</v>
      </c>
      <c r="G205" s="259">
        <f>SUM(F203:F205)</f>
        <v>0</v>
      </c>
    </row>
    <row r="206" spans="1:7" ht="12.75">
      <c r="A206" s="261"/>
      <c r="F206" s="273" t="s">
        <v>3</v>
      </c>
      <c r="G206" s="259">
        <f>(G205*0.28)</f>
        <v>0</v>
      </c>
    </row>
    <row r="207" spans="1:7" ht="12.75">
      <c r="A207" s="261"/>
      <c r="F207" s="273"/>
      <c r="G207" s="259"/>
    </row>
    <row r="208" spans="1:7" ht="25.5">
      <c r="A208" s="255">
        <v>6121.221</v>
      </c>
      <c r="B208" s="266" t="s">
        <v>36</v>
      </c>
      <c r="F208" s="273"/>
      <c r="G208" s="259"/>
    </row>
    <row r="209" spans="1:7" ht="12.75">
      <c r="A209" s="261"/>
      <c r="B209" s="256" t="s">
        <v>37</v>
      </c>
      <c r="F209" s="273">
        <v>0</v>
      </c>
      <c r="G209" s="259"/>
    </row>
    <row r="210" spans="1:7" ht="12.75">
      <c r="A210" s="261"/>
      <c r="B210" s="256" t="s">
        <v>27</v>
      </c>
      <c r="F210" s="273">
        <v>0</v>
      </c>
      <c r="G210" s="259">
        <f>SUM(F209:F210)</f>
        <v>0</v>
      </c>
    </row>
    <row r="211" spans="1:7" ht="12.75">
      <c r="A211" s="261"/>
      <c r="E211" s="240" t="s">
        <v>3</v>
      </c>
      <c r="F211" s="273"/>
      <c r="G211" s="259">
        <f>(G210*0.28)</f>
        <v>0</v>
      </c>
    </row>
    <row r="212" spans="1:7" ht="12.75">
      <c r="A212" s="261"/>
      <c r="F212" s="273"/>
      <c r="G212" s="259"/>
    </row>
    <row r="213" spans="1:7" ht="25.5">
      <c r="A213" s="255">
        <v>6124.221</v>
      </c>
      <c r="B213" s="266" t="s">
        <v>38</v>
      </c>
      <c r="F213" s="273"/>
      <c r="G213" s="259"/>
    </row>
    <row r="214" spans="1:7" ht="25.5">
      <c r="A214" s="261"/>
      <c r="B214" s="266" t="s">
        <v>39</v>
      </c>
      <c r="F214" s="273"/>
      <c r="G214" s="259"/>
    </row>
    <row r="215" spans="1:7" ht="12.75">
      <c r="A215" s="261"/>
      <c r="B215" s="256"/>
      <c r="F215" s="273">
        <v>0</v>
      </c>
      <c r="G215" s="259"/>
    </row>
    <row r="216" spans="1:7" ht="12.75">
      <c r="A216" s="261"/>
      <c r="B216" s="256"/>
      <c r="F216" s="273">
        <v>0</v>
      </c>
      <c r="G216" s="259"/>
    </row>
    <row r="217" spans="1:7" ht="12.75">
      <c r="A217" s="261"/>
      <c r="B217" s="256"/>
      <c r="F217" s="273">
        <v>0</v>
      </c>
      <c r="G217" s="259"/>
    </row>
    <row r="218" spans="1:7" ht="12.75">
      <c r="A218" s="261"/>
      <c r="B218" s="256"/>
      <c r="F218" s="273">
        <v>0</v>
      </c>
      <c r="G218" s="259"/>
    </row>
    <row r="219" spans="1:7" ht="12.75">
      <c r="A219" s="261"/>
      <c r="B219" s="256"/>
      <c r="F219" s="273">
        <v>0</v>
      </c>
      <c r="G219" s="259"/>
    </row>
    <row r="220" spans="1:7" ht="12.75">
      <c r="A220" s="261"/>
      <c r="B220" s="256"/>
      <c r="F220" s="273">
        <v>0</v>
      </c>
      <c r="G220" s="259"/>
    </row>
    <row r="221" spans="1:7" ht="12.75">
      <c r="A221" s="261"/>
      <c r="B221" s="256"/>
      <c r="F221" s="273">
        <v>0</v>
      </c>
      <c r="G221" s="259"/>
    </row>
    <row r="222" spans="1:7" ht="12.75">
      <c r="A222" s="261"/>
      <c r="B222" s="256"/>
      <c r="F222" s="273">
        <v>0</v>
      </c>
      <c r="G222" s="259"/>
    </row>
    <row r="223" spans="1:7" ht="12.75">
      <c r="A223" s="261"/>
      <c r="F223" s="273">
        <v>0</v>
      </c>
      <c r="G223" s="259">
        <f>SUM(F215:F223)</f>
        <v>0</v>
      </c>
    </row>
    <row r="224" spans="1:7" ht="12.75">
      <c r="A224" s="261"/>
      <c r="E224" s="240" t="s">
        <v>3</v>
      </c>
      <c r="F224" s="273"/>
      <c r="G224" s="259">
        <f>SUM(G223*0.28)</f>
        <v>0</v>
      </c>
    </row>
    <row r="225" spans="1:7" ht="12.75">
      <c r="A225" s="261"/>
      <c r="F225" s="273"/>
      <c r="G225" s="259"/>
    </row>
    <row r="226" spans="1:7" ht="25.5">
      <c r="A226" s="255">
        <v>6143.221</v>
      </c>
      <c r="B226" s="266" t="s">
        <v>40</v>
      </c>
      <c r="F226" s="273"/>
      <c r="G226" s="259"/>
    </row>
    <row r="227" spans="1:7" ht="12.75">
      <c r="A227" s="261"/>
      <c r="F227" s="273">
        <v>0</v>
      </c>
      <c r="G227" s="259">
        <f>SUM(F227)</f>
        <v>0</v>
      </c>
    </row>
    <row r="228" spans="1:7" ht="12.75">
      <c r="A228" s="261"/>
      <c r="E228" s="240" t="s">
        <v>3</v>
      </c>
      <c r="F228" s="273"/>
      <c r="G228" s="259">
        <f>SUM(G227)*0.28</f>
        <v>0</v>
      </c>
    </row>
    <row r="229" spans="1:7" ht="12.75">
      <c r="A229" s="261"/>
      <c r="F229" s="273"/>
      <c r="G229" s="259"/>
    </row>
    <row r="230" spans="1:7" ht="12.75">
      <c r="A230" s="261"/>
      <c r="F230" s="273"/>
      <c r="G230" s="259"/>
    </row>
    <row r="231" spans="1:7" ht="12.75">
      <c r="A231" s="255">
        <v>6113.2212</v>
      </c>
      <c r="B231" s="256" t="s">
        <v>34</v>
      </c>
      <c r="F231" s="273"/>
      <c r="G231" s="259"/>
    </row>
    <row r="232" spans="1:7" ht="12.75">
      <c r="A232" s="261"/>
      <c r="B232" s="256" t="s">
        <v>41</v>
      </c>
      <c r="D232" s="267" t="s">
        <v>265</v>
      </c>
      <c r="F232" s="273"/>
      <c r="G232" s="259"/>
    </row>
    <row r="233" spans="1:7" ht="12.75">
      <c r="A233" s="261"/>
      <c r="B233" s="256"/>
      <c r="D233" s="267"/>
      <c r="F233" s="273">
        <v>0</v>
      </c>
      <c r="G233" s="259">
        <f>SUM(F233)</f>
        <v>0</v>
      </c>
    </row>
    <row r="234" spans="1:7" ht="12.75">
      <c r="A234" s="261"/>
      <c r="E234" s="240" t="s">
        <v>3</v>
      </c>
      <c r="F234" s="273" t="s">
        <v>5</v>
      </c>
      <c r="G234" s="259">
        <f>SUM(G233*28%)</f>
        <v>0</v>
      </c>
    </row>
    <row r="235" spans="1:7" ht="12.75">
      <c r="A235" s="261"/>
      <c r="F235" s="273"/>
      <c r="G235" s="259"/>
    </row>
    <row r="236" spans="1:7" ht="25.5">
      <c r="A236" s="261">
        <v>6121.2212</v>
      </c>
      <c r="B236" s="266" t="s">
        <v>42</v>
      </c>
      <c r="F236" s="273"/>
      <c r="G236" s="259"/>
    </row>
    <row r="237" spans="1:7" ht="12.75">
      <c r="A237" s="261"/>
      <c r="B237" s="256" t="s">
        <v>37</v>
      </c>
      <c r="F237" s="273">
        <v>0</v>
      </c>
      <c r="G237" s="259"/>
    </row>
    <row r="238" spans="1:7" ht="12.75">
      <c r="A238" s="261"/>
      <c r="B238" s="256" t="s">
        <v>27</v>
      </c>
      <c r="F238" s="273">
        <v>0</v>
      </c>
      <c r="G238" s="259">
        <f>SUM(F237:F238)</f>
        <v>0</v>
      </c>
    </row>
    <row r="239" spans="1:7" ht="12.75">
      <c r="A239" s="261"/>
      <c r="E239" s="240" t="s">
        <v>3</v>
      </c>
      <c r="F239" s="273"/>
      <c r="G239" s="259">
        <f>(G238*0.28)</f>
        <v>0</v>
      </c>
    </row>
    <row r="240" spans="1:7" ht="12.75">
      <c r="A240" s="261"/>
      <c r="F240" s="273"/>
      <c r="G240" s="259"/>
    </row>
    <row r="241" spans="1:7" ht="25.5">
      <c r="A241" s="261">
        <v>6124.2212</v>
      </c>
      <c r="B241" s="266" t="s">
        <v>43</v>
      </c>
      <c r="F241" s="273"/>
      <c r="G241" s="259"/>
    </row>
    <row r="242" spans="1:7" ht="25.5">
      <c r="A242" s="261"/>
      <c r="B242" s="266" t="s">
        <v>39</v>
      </c>
      <c r="F242" s="273"/>
      <c r="G242" s="259"/>
    </row>
    <row r="243" spans="1:7" ht="12.75">
      <c r="A243" s="261"/>
      <c r="B243" s="266"/>
      <c r="F243" s="273">
        <v>0</v>
      </c>
      <c r="G243" s="259"/>
    </row>
    <row r="244" spans="1:7" ht="12.75">
      <c r="A244" s="261"/>
      <c r="B244" s="266"/>
      <c r="F244" s="273">
        <v>0</v>
      </c>
      <c r="G244" s="259"/>
    </row>
    <row r="245" spans="1:7" ht="12.75">
      <c r="A245" s="261"/>
      <c r="B245" s="266"/>
      <c r="F245" s="273">
        <v>0</v>
      </c>
      <c r="G245" s="259"/>
    </row>
    <row r="246" spans="1:7" ht="12.75">
      <c r="A246" s="261"/>
      <c r="B246" s="266"/>
      <c r="F246" s="273">
        <v>0</v>
      </c>
      <c r="G246" s="259"/>
    </row>
    <row r="247" spans="1:7" ht="12.75">
      <c r="A247" s="261"/>
      <c r="B247" s="266"/>
      <c r="F247" s="273">
        <v>0</v>
      </c>
      <c r="G247" s="259"/>
    </row>
    <row r="248" spans="1:7" ht="12.75">
      <c r="A248" s="261"/>
      <c r="B248" s="266"/>
      <c r="F248" s="273">
        <v>0</v>
      </c>
      <c r="G248" s="259"/>
    </row>
    <row r="249" spans="1:7" ht="12.75">
      <c r="A249" s="261"/>
      <c r="F249" s="273">
        <v>0</v>
      </c>
      <c r="G249" s="259"/>
    </row>
    <row r="250" spans="1:7" ht="12.75">
      <c r="A250" s="261"/>
      <c r="F250" s="273">
        <v>0</v>
      </c>
      <c r="G250" s="259"/>
    </row>
    <row r="251" spans="1:7" ht="12.75">
      <c r="A251" s="261"/>
      <c r="F251" s="273">
        <v>0</v>
      </c>
      <c r="G251" s="259">
        <f>SUM(F243:F251)</f>
        <v>0</v>
      </c>
    </row>
    <row r="252" spans="1:7" ht="12.75">
      <c r="A252" s="261"/>
      <c r="E252" s="240" t="s">
        <v>3</v>
      </c>
      <c r="F252" s="273"/>
      <c r="G252" s="259">
        <f>(G251*0.28)</f>
        <v>0</v>
      </c>
    </row>
    <row r="253" spans="1:7" ht="12.75">
      <c r="A253" s="261"/>
      <c r="F253" s="273"/>
      <c r="G253" s="259"/>
    </row>
    <row r="254" spans="1:7" ht="25.5">
      <c r="A254" s="261">
        <v>6143.2212</v>
      </c>
      <c r="B254" s="266" t="s">
        <v>44</v>
      </c>
      <c r="F254" s="273"/>
      <c r="G254" s="259"/>
    </row>
    <row r="255" spans="1:7" ht="12.75">
      <c r="A255" s="261"/>
      <c r="F255" s="273">
        <v>0</v>
      </c>
      <c r="G255" s="259">
        <f>SUM(F255)</f>
        <v>0</v>
      </c>
    </row>
    <row r="256" spans="1:7" ht="12.75">
      <c r="A256" s="261"/>
      <c r="F256" s="273"/>
      <c r="G256" s="259">
        <f>(G255*0.28)</f>
        <v>0</v>
      </c>
    </row>
    <row r="257" spans="1:7" ht="12.75">
      <c r="A257" s="261"/>
      <c r="F257" s="273"/>
      <c r="G257" s="259"/>
    </row>
    <row r="258" spans="1:7" ht="12.75">
      <c r="A258" s="261">
        <v>6113.2213</v>
      </c>
      <c r="B258" s="256" t="s">
        <v>34</v>
      </c>
      <c r="F258" s="273"/>
      <c r="G258" s="259"/>
    </row>
    <row r="259" spans="1:7" ht="12.75">
      <c r="A259" s="261"/>
      <c r="B259" s="256" t="s">
        <v>45</v>
      </c>
      <c r="D259" s="267" t="s">
        <v>265</v>
      </c>
      <c r="F259" s="273"/>
      <c r="G259" s="259"/>
    </row>
    <row r="260" spans="1:7" ht="12.75">
      <c r="A260" s="261"/>
      <c r="F260" s="273">
        <v>0</v>
      </c>
      <c r="G260" s="259">
        <f>SUM(F260)*0.28</f>
        <v>0</v>
      </c>
    </row>
    <row r="261" spans="1:7" ht="12.75">
      <c r="A261" s="261"/>
      <c r="E261" s="240" t="s">
        <v>3</v>
      </c>
      <c r="F261" s="273"/>
      <c r="G261" s="259">
        <f>(G260*0.28)</f>
        <v>0</v>
      </c>
    </row>
    <row r="262" spans="1:7" ht="12.75">
      <c r="A262" s="261"/>
      <c r="F262" s="273"/>
      <c r="G262" s="259"/>
    </row>
    <row r="263" spans="1:7" ht="25.5">
      <c r="A263" s="261">
        <v>6121.2213</v>
      </c>
      <c r="B263" s="266" t="s">
        <v>46</v>
      </c>
      <c r="F263" s="273"/>
      <c r="G263" s="259"/>
    </row>
    <row r="264" spans="1:7" ht="12.75">
      <c r="A264" s="261"/>
      <c r="B264" s="256" t="s">
        <v>37</v>
      </c>
      <c r="F264" s="273">
        <v>0</v>
      </c>
      <c r="G264" s="259"/>
    </row>
    <row r="265" spans="1:7" ht="12.75">
      <c r="A265" s="261"/>
      <c r="B265" s="256" t="s">
        <v>27</v>
      </c>
      <c r="F265" s="273">
        <v>0</v>
      </c>
      <c r="G265" s="259">
        <f>SUM(F264:F265)*0.28</f>
        <v>0</v>
      </c>
    </row>
    <row r="266" spans="1:7" ht="12.75">
      <c r="A266" s="261"/>
      <c r="E266" s="240" t="s">
        <v>47</v>
      </c>
      <c r="F266" s="273"/>
      <c r="G266" s="259">
        <f>SUM(G265*0.28)</f>
        <v>0</v>
      </c>
    </row>
    <row r="267" spans="1:7" ht="12.75">
      <c r="A267" s="261"/>
      <c r="F267" s="273"/>
      <c r="G267" s="259"/>
    </row>
    <row r="268" spans="1:7" ht="12.75">
      <c r="A268" s="261"/>
      <c r="F268" s="273"/>
      <c r="G268" s="259"/>
    </row>
    <row r="269" spans="1:7" ht="12.75">
      <c r="A269" s="261"/>
      <c r="F269" s="273"/>
      <c r="G269" s="259"/>
    </row>
    <row r="270" spans="1:7" ht="25.5">
      <c r="A270" s="255">
        <v>6124.2213</v>
      </c>
      <c r="B270" s="266" t="s">
        <v>48</v>
      </c>
      <c r="F270" s="273"/>
      <c r="G270" s="259"/>
    </row>
    <row r="271" spans="1:7" ht="25.5">
      <c r="A271" s="255"/>
      <c r="B271" s="266" t="s">
        <v>39</v>
      </c>
      <c r="F271" s="273"/>
      <c r="G271" s="259"/>
    </row>
    <row r="272" spans="1:7" ht="12.75">
      <c r="A272" s="255"/>
      <c r="B272" s="266"/>
      <c r="F272" s="273">
        <v>0</v>
      </c>
      <c r="G272" s="259"/>
    </row>
    <row r="273" spans="1:7" ht="12.75">
      <c r="A273" s="255"/>
      <c r="B273" s="266"/>
      <c r="F273" s="273">
        <v>0</v>
      </c>
      <c r="G273" s="259"/>
    </row>
    <row r="274" spans="1:7" ht="12.75">
      <c r="A274" s="255"/>
      <c r="B274" s="266"/>
      <c r="F274" s="273">
        <v>0</v>
      </c>
      <c r="G274" s="259"/>
    </row>
    <row r="275" spans="1:7" ht="12.75">
      <c r="A275" s="255"/>
      <c r="B275" s="266"/>
      <c r="F275" s="273">
        <v>0</v>
      </c>
      <c r="G275" s="259"/>
    </row>
    <row r="276" spans="1:7" ht="12.75">
      <c r="A276" s="255"/>
      <c r="B276" s="266"/>
      <c r="F276" s="273">
        <v>0</v>
      </c>
      <c r="G276" s="259"/>
    </row>
    <row r="277" spans="1:7" ht="12.75">
      <c r="A277" s="255"/>
      <c r="B277" s="266"/>
      <c r="F277" s="273">
        <v>0</v>
      </c>
      <c r="G277" s="259"/>
    </row>
    <row r="278" spans="1:7" ht="12.75">
      <c r="A278" s="255"/>
      <c r="B278" s="266"/>
      <c r="F278" s="273">
        <v>0</v>
      </c>
      <c r="G278" s="259"/>
    </row>
    <row r="279" spans="1:7" ht="12.75">
      <c r="A279" s="255"/>
      <c r="B279" s="266"/>
      <c r="F279" s="273">
        <v>0</v>
      </c>
      <c r="G279" s="259"/>
    </row>
    <row r="280" spans="1:7" ht="12.75">
      <c r="A280" s="255"/>
      <c r="B280" s="266"/>
      <c r="F280" s="273">
        <v>0</v>
      </c>
      <c r="G280" s="259"/>
    </row>
    <row r="281" spans="1:7" ht="12.75">
      <c r="A281" s="255"/>
      <c r="B281" s="266"/>
      <c r="F281" s="273">
        <v>0</v>
      </c>
      <c r="G281" s="259"/>
    </row>
    <row r="282" spans="1:7" ht="12.75">
      <c r="A282" s="255"/>
      <c r="B282" s="256"/>
      <c r="F282" s="273">
        <v>0</v>
      </c>
      <c r="G282" s="259">
        <f>SUM(F272:F282)</f>
        <v>0</v>
      </c>
    </row>
    <row r="283" spans="1:7" ht="12.75">
      <c r="A283" s="261"/>
      <c r="E283" s="240" t="s">
        <v>3</v>
      </c>
      <c r="F283" s="273"/>
      <c r="G283" s="259">
        <f>SUM(G282*25%)</f>
        <v>0</v>
      </c>
    </row>
    <row r="284" spans="1:7" ht="12.75">
      <c r="A284" s="261"/>
      <c r="F284" s="273"/>
      <c r="G284" s="259"/>
    </row>
    <row r="285" spans="1:7" ht="25.5">
      <c r="A285" s="261">
        <v>6143.2213</v>
      </c>
      <c r="B285" s="266" t="s">
        <v>49</v>
      </c>
      <c r="F285" s="273"/>
      <c r="G285" s="259"/>
    </row>
    <row r="286" spans="1:7" ht="12.75">
      <c r="A286" s="261"/>
      <c r="F286" s="273"/>
      <c r="G286" s="259">
        <f>SUM(F286)</f>
        <v>0</v>
      </c>
    </row>
    <row r="287" spans="1:7" ht="12.75">
      <c r="A287" s="261"/>
      <c r="E287" s="240" t="s">
        <v>3</v>
      </c>
      <c r="F287" s="273"/>
      <c r="G287" s="259">
        <f>(G286)*0.28</f>
        <v>0</v>
      </c>
    </row>
    <row r="288" spans="1:7" ht="12.75">
      <c r="A288" s="261"/>
      <c r="F288" s="273"/>
      <c r="G288" s="259"/>
    </row>
    <row r="289" spans="1:7" ht="12.75">
      <c r="A289" s="261"/>
      <c r="F289" s="273"/>
      <c r="G289" s="259"/>
    </row>
    <row r="290" spans="1:7" ht="12.75">
      <c r="A290" s="261"/>
      <c r="F290" s="273"/>
      <c r="G290" s="259"/>
    </row>
    <row r="291" spans="1:7" ht="25.5">
      <c r="A291" s="255">
        <v>6164.221</v>
      </c>
      <c r="B291" s="266" t="s">
        <v>50</v>
      </c>
      <c r="F291" s="273"/>
      <c r="G291" s="259"/>
    </row>
    <row r="292" spans="1:7" ht="25.5">
      <c r="A292" s="255"/>
      <c r="B292" s="266" t="s">
        <v>39</v>
      </c>
      <c r="F292" s="273">
        <v>0</v>
      </c>
      <c r="G292" s="259"/>
    </row>
    <row r="293" spans="1:7" ht="12.75">
      <c r="A293" s="255"/>
      <c r="B293" s="266"/>
      <c r="F293" s="273">
        <v>0</v>
      </c>
      <c r="G293" s="259"/>
    </row>
    <row r="294" spans="1:7" ht="12.75">
      <c r="A294" s="255"/>
      <c r="B294" s="266"/>
      <c r="F294" s="273">
        <v>0</v>
      </c>
      <c r="G294" s="259"/>
    </row>
    <row r="295" spans="1:7" ht="12.75">
      <c r="A295" s="255"/>
      <c r="B295" s="266"/>
      <c r="F295" s="273">
        <v>0</v>
      </c>
      <c r="G295" s="259"/>
    </row>
    <row r="296" spans="1:7" ht="12.75">
      <c r="A296" s="255"/>
      <c r="B296" s="266"/>
      <c r="F296" s="273">
        <v>0</v>
      </c>
      <c r="G296" s="259"/>
    </row>
    <row r="297" spans="1:7" ht="12.75">
      <c r="A297" s="255"/>
      <c r="B297" s="266"/>
      <c r="F297" s="273">
        <v>0</v>
      </c>
      <c r="G297" s="259"/>
    </row>
    <row r="298" spans="1:7" ht="12.75">
      <c r="A298" s="255"/>
      <c r="B298" s="266"/>
      <c r="F298" s="273">
        <v>0</v>
      </c>
      <c r="G298" s="259"/>
    </row>
    <row r="299" spans="1:7" ht="12.75">
      <c r="A299" s="255"/>
      <c r="B299" s="266"/>
      <c r="F299" s="273">
        <v>0</v>
      </c>
      <c r="G299" s="259"/>
    </row>
    <row r="300" spans="1:7" ht="12.75">
      <c r="A300" s="255"/>
      <c r="B300" s="266"/>
      <c r="F300" s="273">
        <v>0</v>
      </c>
      <c r="G300" s="259"/>
    </row>
    <row r="301" spans="1:7" ht="12.75">
      <c r="A301" s="255"/>
      <c r="B301" s="266"/>
      <c r="F301" s="273">
        <v>0</v>
      </c>
      <c r="G301" s="259"/>
    </row>
    <row r="302" spans="1:7" ht="12.75">
      <c r="A302" s="255"/>
      <c r="B302" s="266"/>
      <c r="F302" s="273">
        <v>0</v>
      </c>
      <c r="G302" s="259"/>
    </row>
    <row r="303" spans="1:7" ht="12.75">
      <c r="A303" s="255"/>
      <c r="B303" s="266"/>
      <c r="F303" s="273">
        <v>0</v>
      </c>
      <c r="G303" s="259"/>
    </row>
    <row r="304" spans="1:7" ht="12.75">
      <c r="A304" s="261"/>
      <c r="F304" s="273">
        <v>0</v>
      </c>
      <c r="G304" s="259">
        <f>SUM(F292:F304)</f>
        <v>0</v>
      </c>
    </row>
    <row r="305" spans="1:7" ht="12.75">
      <c r="A305" s="261"/>
      <c r="E305" s="240" t="s">
        <v>3</v>
      </c>
      <c r="F305" s="273"/>
      <c r="G305" s="259">
        <f>SUM(G304*25%)</f>
        <v>0</v>
      </c>
    </row>
    <row r="306" spans="1:7" ht="12.75">
      <c r="A306" s="261"/>
      <c r="F306" s="273"/>
      <c r="G306" s="259"/>
    </row>
    <row r="307" spans="1:6" ht="12.75">
      <c r="A307" s="255">
        <v>6321.2213</v>
      </c>
      <c r="B307" s="256" t="s">
        <v>51</v>
      </c>
      <c r="F307" s="269"/>
    </row>
    <row r="308" spans="1:6" ht="12.75">
      <c r="A308" s="255"/>
      <c r="B308" s="256" t="s">
        <v>52</v>
      </c>
      <c r="F308" s="269"/>
    </row>
    <row r="309" spans="1:6" ht="12.75">
      <c r="A309" s="255"/>
      <c r="B309" s="256"/>
      <c r="F309" s="273">
        <v>0</v>
      </c>
    </row>
    <row r="310" spans="1:6" ht="12.75">
      <c r="A310" s="255"/>
      <c r="B310" s="256"/>
      <c r="F310" s="273">
        <v>0</v>
      </c>
    </row>
    <row r="311" spans="1:6" ht="12.75">
      <c r="A311" s="255"/>
      <c r="B311" s="256"/>
      <c r="F311" s="273">
        <v>0</v>
      </c>
    </row>
    <row r="312" spans="1:6" ht="12.75">
      <c r="A312" s="255"/>
      <c r="B312" s="256"/>
      <c r="F312" s="273">
        <v>0</v>
      </c>
    </row>
    <row r="313" spans="1:6" ht="12.75">
      <c r="A313" s="255"/>
      <c r="B313" s="256"/>
      <c r="F313" s="273">
        <v>0</v>
      </c>
    </row>
    <row r="314" spans="1:6" ht="12.75">
      <c r="A314" s="255"/>
      <c r="B314" s="256"/>
      <c r="F314" s="273">
        <v>0</v>
      </c>
    </row>
    <row r="315" spans="1:6" ht="12.75">
      <c r="A315" s="255"/>
      <c r="B315" s="267"/>
      <c r="F315" s="273">
        <v>0</v>
      </c>
    </row>
    <row r="316" spans="1:7" ht="12.75">
      <c r="A316" s="261"/>
      <c r="F316" s="273">
        <v>0</v>
      </c>
      <c r="G316" s="259">
        <f>SUM(F309:F316)</f>
        <v>0</v>
      </c>
    </row>
    <row r="317" spans="1:7" ht="12.75">
      <c r="A317" s="261"/>
      <c r="F317" s="273"/>
      <c r="G317" s="259"/>
    </row>
    <row r="318" spans="1:7" ht="12.75">
      <c r="A318" s="261"/>
      <c r="F318" s="273"/>
      <c r="G318" s="259"/>
    </row>
    <row r="319" spans="1:7" ht="12.75">
      <c r="A319" s="255">
        <v>6322.2213</v>
      </c>
      <c r="B319" s="256" t="s">
        <v>53</v>
      </c>
      <c r="F319" s="273"/>
      <c r="G319" s="259"/>
    </row>
    <row r="320" spans="1:7" ht="12.75">
      <c r="A320" s="255"/>
      <c r="B320" s="256" t="s">
        <v>54</v>
      </c>
      <c r="F320" s="273"/>
      <c r="G320" s="259"/>
    </row>
    <row r="321" spans="1:7" ht="12.75">
      <c r="A321" s="255"/>
      <c r="B321" s="256"/>
      <c r="F321" s="273">
        <v>0</v>
      </c>
      <c r="G321" s="259"/>
    </row>
    <row r="322" spans="1:7" ht="12.75">
      <c r="A322" s="255"/>
      <c r="B322" s="256"/>
      <c r="F322" s="273">
        <v>0</v>
      </c>
      <c r="G322" s="259"/>
    </row>
    <row r="323" spans="1:7" ht="12.75">
      <c r="A323" s="255"/>
      <c r="B323" s="256"/>
      <c r="F323" s="273">
        <v>0</v>
      </c>
      <c r="G323" s="259"/>
    </row>
    <row r="324" spans="1:7" ht="12.75">
      <c r="A324" s="255"/>
      <c r="B324" s="256"/>
      <c r="F324" s="273">
        <v>0</v>
      </c>
      <c r="G324" s="259"/>
    </row>
    <row r="325" spans="1:7" ht="12.75">
      <c r="A325" s="255"/>
      <c r="B325" s="256"/>
      <c r="F325" s="273">
        <v>0</v>
      </c>
      <c r="G325" s="259"/>
    </row>
    <row r="326" spans="1:7" ht="12.75">
      <c r="A326" s="255"/>
      <c r="B326" s="256"/>
      <c r="F326" s="273">
        <v>0</v>
      </c>
      <c r="G326" s="259"/>
    </row>
    <row r="327" spans="1:7" ht="12.75">
      <c r="A327" s="261"/>
      <c r="F327" s="273">
        <v>0</v>
      </c>
      <c r="G327" s="259">
        <f>SUM(F321:F327)</f>
        <v>0</v>
      </c>
    </row>
    <row r="328" spans="1:7" ht="12.75">
      <c r="A328" s="261"/>
      <c r="F328" s="273"/>
      <c r="G328" s="259"/>
    </row>
    <row r="329" spans="1:7" ht="12.75">
      <c r="A329" s="261"/>
      <c r="F329" s="273"/>
      <c r="G329" s="259"/>
    </row>
    <row r="330" spans="1:7" ht="12.75">
      <c r="A330" s="255">
        <v>6360.2213</v>
      </c>
      <c r="B330" s="256" t="s">
        <v>55</v>
      </c>
      <c r="F330" s="273"/>
      <c r="G330" s="259"/>
    </row>
    <row r="331" spans="1:7" ht="12.75">
      <c r="A331" s="255"/>
      <c r="B331" s="256" t="s">
        <v>56</v>
      </c>
      <c r="F331" s="273"/>
      <c r="G331" s="259"/>
    </row>
    <row r="332" spans="1:7" ht="12.75">
      <c r="A332" s="255"/>
      <c r="B332" s="256"/>
      <c r="F332" s="273">
        <v>0</v>
      </c>
      <c r="G332" s="259"/>
    </row>
    <row r="333" spans="1:7" ht="12.75">
      <c r="A333" s="255"/>
      <c r="B333" s="256"/>
      <c r="F333" s="273">
        <v>0</v>
      </c>
      <c r="G333" s="259"/>
    </row>
    <row r="334" spans="1:7" ht="12.75">
      <c r="A334" s="255"/>
      <c r="B334" s="256"/>
      <c r="F334" s="273">
        <v>0</v>
      </c>
      <c r="G334" s="259"/>
    </row>
    <row r="335" spans="1:7" ht="12.75">
      <c r="A335" s="255"/>
      <c r="B335" s="256"/>
      <c r="F335" s="273">
        <v>0</v>
      </c>
      <c r="G335" s="259"/>
    </row>
    <row r="336" spans="1:7" ht="12.75">
      <c r="A336" s="255"/>
      <c r="B336" s="256"/>
      <c r="F336" s="273">
        <v>0</v>
      </c>
      <c r="G336" s="259"/>
    </row>
    <row r="337" spans="1:7" ht="12.75">
      <c r="A337" s="255"/>
      <c r="B337" s="256"/>
      <c r="F337" s="273">
        <v>0</v>
      </c>
      <c r="G337" s="259"/>
    </row>
    <row r="338" spans="1:7" ht="12.75">
      <c r="A338" s="261"/>
      <c r="F338" s="273">
        <v>0</v>
      </c>
      <c r="G338" s="259">
        <f>SUM(F332:F338)</f>
        <v>0</v>
      </c>
    </row>
    <row r="339" spans="1:7" ht="12.75">
      <c r="A339" s="261"/>
      <c r="F339" s="273"/>
      <c r="G339" s="259"/>
    </row>
    <row r="340" spans="1:7" ht="12.75">
      <c r="A340" s="261"/>
      <c r="F340" s="273"/>
      <c r="G340" s="259"/>
    </row>
    <row r="341" spans="1:7" ht="12.75">
      <c r="A341" s="261"/>
      <c r="F341" s="273"/>
      <c r="G341" s="259"/>
    </row>
    <row r="342" spans="1:7" ht="12.75">
      <c r="A342" s="255">
        <v>6581.2213</v>
      </c>
      <c r="B342" s="256" t="s">
        <v>57</v>
      </c>
      <c r="F342" s="273"/>
      <c r="G342" s="259"/>
    </row>
    <row r="343" spans="1:7" ht="12.75">
      <c r="A343" s="261"/>
      <c r="F343" s="273">
        <v>0</v>
      </c>
      <c r="G343" s="259">
        <f>SUM(F343)</f>
        <v>0</v>
      </c>
    </row>
    <row r="344" spans="1:7" ht="12.75">
      <c r="A344" s="261"/>
      <c r="F344" s="273"/>
      <c r="G344" s="259"/>
    </row>
    <row r="345" spans="1:7" ht="12.75">
      <c r="A345" s="255">
        <v>6582.2213</v>
      </c>
      <c r="B345" s="256" t="s">
        <v>58</v>
      </c>
      <c r="F345" s="273"/>
      <c r="G345" s="259"/>
    </row>
    <row r="346" spans="1:7" ht="12.75">
      <c r="A346" s="261"/>
      <c r="F346" s="273">
        <v>0</v>
      </c>
      <c r="G346" s="259">
        <f>SUM(F346)</f>
        <v>0</v>
      </c>
    </row>
    <row r="347" spans="1:7" ht="12.75">
      <c r="A347" s="261"/>
      <c r="F347" s="273"/>
      <c r="G347" s="259"/>
    </row>
    <row r="348" spans="1:7" ht="12.75">
      <c r="A348" s="255">
        <v>6583.2213</v>
      </c>
      <c r="B348" s="256" t="s">
        <v>59</v>
      </c>
      <c r="F348" s="273"/>
      <c r="G348" s="259"/>
    </row>
    <row r="349" spans="1:7" ht="12.75">
      <c r="A349" s="261"/>
      <c r="F349" s="273">
        <v>0</v>
      </c>
      <c r="G349" s="259">
        <f>SUM(F349)</f>
        <v>0</v>
      </c>
    </row>
    <row r="350" spans="1:7" ht="12.75">
      <c r="A350" s="261"/>
      <c r="F350" s="273"/>
      <c r="G350" s="259"/>
    </row>
    <row r="351" spans="1:7" ht="12.75">
      <c r="A351" s="261"/>
      <c r="F351" s="273"/>
      <c r="G351" s="259"/>
    </row>
    <row r="352" spans="1:6" ht="12.75">
      <c r="A352" s="255">
        <v>6615.2213</v>
      </c>
      <c r="B352" s="256" t="s">
        <v>60</v>
      </c>
      <c r="F352" s="269"/>
    </row>
    <row r="353" spans="1:7" ht="12.75">
      <c r="A353" s="261"/>
      <c r="F353" s="273">
        <v>0</v>
      </c>
      <c r="G353" s="259">
        <f>SUM(F353)</f>
        <v>0</v>
      </c>
    </row>
    <row r="354" spans="1:7" ht="12.75">
      <c r="A354" s="261"/>
      <c r="F354" s="273"/>
      <c r="G354" s="259"/>
    </row>
    <row r="355" spans="1:7" ht="12.75">
      <c r="A355" s="261">
        <v>6113.2221</v>
      </c>
      <c r="B355" s="256" t="s">
        <v>61</v>
      </c>
      <c r="F355" s="273"/>
      <c r="G355" s="259"/>
    </row>
    <row r="356" spans="1:7" ht="12.75">
      <c r="A356" s="261"/>
      <c r="D356" s="267" t="s">
        <v>265</v>
      </c>
      <c r="F356" s="273"/>
      <c r="G356" s="259"/>
    </row>
    <row r="357" spans="1:7" ht="12.75">
      <c r="A357" s="261"/>
      <c r="F357" s="273">
        <v>0</v>
      </c>
      <c r="G357" s="259">
        <f>SUM(F357)</f>
        <v>0</v>
      </c>
    </row>
    <row r="358" spans="1:7" ht="12.75">
      <c r="A358" s="261"/>
      <c r="E358" s="240" t="s">
        <v>3</v>
      </c>
      <c r="F358" s="273"/>
      <c r="G358" s="259">
        <f>SUM(G357)*0.28</f>
        <v>0</v>
      </c>
    </row>
    <row r="359" spans="1:7" ht="12.75">
      <c r="A359" s="261"/>
      <c r="F359" s="273"/>
      <c r="G359" s="259"/>
    </row>
    <row r="360" spans="1:7" ht="12.75">
      <c r="A360" s="261"/>
      <c r="F360" s="273"/>
      <c r="G360" s="259"/>
    </row>
    <row r="361" spans="1:7" ht="12.75">
      <c r="A361" s="261"/>
      <c r="F361" s="273"/>
      <c r="G361" s="259"/>
    </row>
    <row r="362" spans="1:7" ht="12.75">
      <c r="A362" s="261">
        <v>6153.2222</v>
      </c>
      <c r="B362" s="256" t="s">
        <v>62</v>
      </c>
      <c r="F362" s="273"/>
      <c r="G362" s="259"/>
    </row>
    <row r="363" spans="1:7" ht="12.75">
      <c r="A363" s="261"/>
      <c r="B363" s="256"/>
      <c r="D363" s="267" t="s">
        <v>265</v>
      </c>
      <c r="F363" s="273"/>
      <c r="G363" s="259"/>
    </row>
    <row r="364" spans="1:7" ht="12.75">
      <c r="A364" s="261"/>
      <c r="F364" s="273">
        <v>0</v>
      </c>
      <c r="G364" s="259">
        <f>SUM(F364)</f>
        <v>0</v>
      </c>
    </row>
    <row r="365" spans="1:7" ht="12.75">
      <c r="A365" s="261"/>
      <c r="E365" s="240" t="s">
        <v>3</v>
      </c>
      <c r="F365" s="273" t="s">
        <v>5</v>
      </c>
      <c r="G365" s="259">
        <f>SUM(G364*25%)</f>
        <v>0</v>
      </c>
    </row>
    <row r="366" spans="1:7" ht="12.75">
      <c r="A366" s="261"/>
      <c r="F366" s="273"/>
      <c r="G366" s="259"/>
    </row>
    <row r="367" spans="1:7" ht="12.75">
      <c r="A367" s="261">
        <v>6161.2222</v>
      </c>
      <c r="B367" s="256" t="s">
        <v>63</v>
      </c>
      <c r="F367" s="273"/>
      <c r="G367" s="259">
        <f>SUM(F367)</f>
        <v>0</v>
      </c>
    </row>
    <row r="368" spans="1:7" ht="12.75">
      <c r="A368" s="261"/>
      <c r="E368" s="240" t="s">
        <v>3</v>
      </c>
      <c r="F368" s="273"/>
      <c r="G368" s="259">
        <f>SUM(G367*25%)</f>
        <v>0</v>
      </c>
    </row>
    <row r="369" spans="1:7" ht="12.75">
      <c r="A369" s="261"/>
      <c r="F369" s="273"/>
      <c r="G369" s="259"/>
    </row>
    <row r="370" spans="1:7" ht="12.75">
      <c r="A370" s="261"/>
      <c r="F370" s="273"/>
      <c r="G370" s="259"/>
    </row>
    <row r="371" spans="1:7" ht="12.75">
      <c r="A371" s="261"/>
      <c r="F371" s="273"/>
      <c r="G371" s="259"/>
    </row>
    <row r="372" spans="1:7" ht="12.75">
      <c r="A372" s="255">
        <v>6161.241</v>
      </c>
      <c r="B372" s="256" t="s">
        <v>64</v>
      </c>
      <c r="F372" s="273"/>
      <c r="G372" s="259"/>
    </row>
    <row r="373" spans="1:7" ht="12.75">
      <c r="A373" s="261"/>
      <c r="B373" s="256"/>
      <c r="F373" s="273">
        <v>0</v>
      </c>
      <c r="G373" s="259"/>
    </row>
    <row r="374" spans="1:7" ht="12.75">
      <c r="A374" s="261"/>
      <c r="F374" s="273">
        <v>0</v>
      </c>
      <c r="G374" s="259">
        <f>SUM(F373:F374)</f>
        <v>0</v>
      </c>
    </row>
    <row r="375" spans="1:7" ht="12.75">
      <c r="A375" s="261"/>
      <c r="E375" s="240" t="s">
        <v>3</v>
      </c>
      <c r="F375" s="273" t="s">
        <v>5</v>
      </c>
      <c r="G375" s="259">
        <f>SUM(G374*25%)</f>
        <v>0</v>
      </c>
    </row>
    <row r="376" spans="1:7" ht="12.75">
      <c r="A376" s="261"/>
      <c r="B376" s="240" t="s">
        <v>65</v>
      </c>
      <c r="F376" s="273"/>
      <c r="G376" s="259"/>
    </row>
    <row r="377" spans="1:6" ht="12.75">
      <c r="A377" s="255">
        <v>6611.241</v>
      </c>
      <c r="B377" s="256" t="s">
        <v>66</v>
      </c>
      <c r="F377" s="269"/>
    </row>
    <row r="378" spans="1:6" ht="12.75">
      <c r="A378" s="255"/>
      <c r="B378" s="256"/>
      <c r="F378" s="275">
        <v>0</v>
      </c>
    </row>
    <row r="379" spans="1:7" ht="12.75">
      <c r="A379" s="261"/>
      <c r="B379" s="256"/>
      <c r="F379" s="273">
        <v>0</v>
      </c>
      <c r="G379" s="259">
        <f>SUM(F378:F380)</f>
        <v>0</v>
      </c>
    </row>
    <row r="380" spans="1:7" ht="12.75">
      <c r="A380" s="261"/>
      <c r="F380" s="273"/>
      <c r="G380" s="259"/>
    </row>
    <row r="381" spans="1:7" ht="12.75">
      <c r="A381" s="261"/>
      <c r="F381" s="273"/>
      <c r="G381" s="259"/>
    </row>
    <row r="382" spans="1:7" ht="12.75">
      <c r="A382" s="261"/>
      <c r="F382" s="273"/>
      <c r="G382" s="259"/>
    </row>
    <row r="383" spans="1:6" ht="12.75">
      <c r="A383" s="255">
        <v>6611.262</v>
      </c>
      <c r="B383" s="256" t="s">
        <v>67</v>
      </c>
      <c r="F383" s="269"/>
    </row>
    <row r="384" spans="1:7" ht="12.75">
      <c r="A384" s="261"/>
      <c r="B384" s="256"/>
      <c r="F384" s="273">
        <v>0</v>
      </c>
      <c r="G384" s="259">
        <f>SUM(F384:F384)</f>
        <v>0</v>
      </c>
    </row>
    <row r="385" spans="1:7" ht="12.75">
      <c r="A385" s="261"/>
      <c r="F385" s="273"/>
      <c r="G385" s="259"/>
    </row>
    <row r="386" spans="1:7" ht="12.75">
      <c r="A386" s="261"/>
      <c r="F386" s="273"/>
      <c r="G386" s="259"/>
    </row>
    <row r="387" spans="1:7" ht="12.75">
      <c r="A387" s="261"/>
      <c r="F387" s="273"/>
      <c r="G387" s="259"/>
    </row>
    <row r="388" spans="1:7" ht="12.75">
      <c r="A388" s="261">
        <v>6161.2662</v>
      </c>
      <c r="B388" s="256" t="s">
        <v>68</v>
      </c>
      <c r="F388" s="273"/>
      <c r="G388" s="259"/>
    </row>
    <row r="389" spans="1:7" ht="12.75">
      <c r="A389" s="261"/>
      <c r="F389" s="273">
        <v>0</v>
      </c>
      <c r="G389" s="259">
        <f>SUM(F389)</f>
        <v>0</v>
      </c>
    </row>
    <row r="390" spans="1:7" ht="12.75">
      <c r="A390" s="261"/>
      <c r="E390" s="240" t="s">
        <v>3</v>
      </c>
      <c r="F390" s="273"/>
      <c r="G390" s="259">
        <f>SUM(G389*25%)</f>
        <v>0</v>
      </c>
    </row>
    <row r="391" spans="1:7" ht="12.75">
      <c r="A391" s="261"/>
      <c r="F391" s="273"/>
      <c r="G391" s="259"/>
    </row>
    <row r="392" spans="1:7" ht="12.75">
      <c r="A392" s="261">
        <v>6161.2664</v>
      </c>
      <c r="B392" s="256" t="s">
        <v>69</v>
      </c>
      <c r="F392" s="273"/>
      <c r="G392" s="259"/>
    </row>
    <row r="393" spans="1:7" ht="12.75">
      <c r="A393" s="261"/>
      <c r="B393" s="256"/>
      <c r="F393" s="273">
        <v>0</v>
      </c>
      <c r="G393" s="259"/>
    </row>
    <row r="394" spans="1:7" ht="12.75">
      <c r="A394" s="261"/>
      <c r="B394" s="256"/>
      <c r="F394" s="273">
        <v>0</v>
      </c>
      <c r="G394" s="259">
        <f>SUM(F393:F394)</f>
        <v>0</v>
      </c>
    </row>
    <row r="395" spans="1:7" ht="12.75">
      <c r="A395" s="261"/>
      <c r="E395" s="240" t="s">
        <v>3</v>
      </c>
      <c r="F395" s="273"/>
      <c r="G395" s="259">
        <f>SUM(G394*25%)</f>
        <v>0</v>
      </c>
    </row>
    <row r="396" spans="1:7" ht="12.75">
      <c r="A396" s="261"/>
      <c r="F396" s="273"/>
      <c r="G396" s="259"/>
    </row>
    <row r="397" spans="1:7" ht="12.75">
      <c r="A397" s="261"/>
      <c r="F397" s="273"/>
      <c r="G397" s="259"/>
    </row>
    <row r="398" spans="1:7" ht="12.75">
      <c r="A398" s="261">
        <v>6153.2721</v>
      </c>
      <c r="B398" s="256" t="s">
        <v>70</v>
      </c>
      <c r="F398" s="273"/>
      <c r="G398" s="259"/>
    </row>
    <row r="399" spans="1:7" ht="12.75">
      <c r="A399" s="261"/>
      <c r="F399" s="273">
        <v>0</v>
      </c>
      <c r="G399" s="259"/>
    </row>
    <row r="400" spans="1:7" ht="12.75">
      <c r="A400" s="261"/>
      <c r="F400" s="273">
        <v>0</v>
      </c>
      <c r="G400" s="259">
        <f>SUM(F399:F400)</f>
        <v>0</v>
      </c>
    </row>
    <row r="401" spans="1:7" ht="12.75">
      <c r="A401" s="261"/>
      <c r="F401" s="273"/>
      <c r="G401" s="259"/>
    </row>
    <row r="402" spans="1:6" ht="12.75">
      <c r="A402" s="255">
        <v>6626.274</v>
      </c>
      <c r="B402" s="256" t="s">
        <v>71</v>
      </c>
      <c r="C402" s="257" t="s">
        <v>5</v>
      </c>
      <c r="F402" s="269"/>
    </row>
    <row r="403" spans="1:6" ht="12.75">
      <c r="A403" s="255"/>
      <c r="B403" s="256"/>
      <c r="F403" s="273">
        <v>0</v>
      </c>
    </row>
    <row r="404" spans="1:7" ht="12.75">
      <c r="A404" s="261"/>
      <c r="F404" s="273">
        <v>0</v>
      </c>
      <c r="G404" s="259">
        <f>SUM(F403:F404)</f>
        <v>0</v>
      </c>
    </row>
    <row r="405" spans="1:7" ht="12.75">
      <c r="A405" s="261"/>
      <c r="F405" s="273"/>
      <c r="G405" s="259"/>
    </row>
    <row r="406" spans="1:7" ht="12.75">
      <c r="A406" s="261"/>
      <c r="F406" s="273"/>
      <c r="G406" s="259"/>
    </row>
    <row r="407" spans="1:7" ht="12.75">
      <c r="A407" s="261"/>
      <c r="F407" s="273"/>
      <c r="G407" s="259"/>
    </row>
    <row r="408" spans="1:7" ht="12.75">
      <c r="A408" s="261"/>
      <c r="F408" s="273"/>
      <c r="G408" s="259"/>
    </row>
    <row r="409" spans="1:7" ht="12.75">
      <c r="A409" s="261"/>
      <c r="F409" s="273"/>
      <c r="G409" s="259"/>
    </row>
    <row r="410" spans="1:7" ht="12.75">
      <c r="A410" s="261"/>
      <c r="F410" s="273"/>
      <c r="G410" s="259"/>
    </row>
    <row r="411" spans="1:7" ht="12.75">
      <c r="A411" s="261"/>
      <c r="F411" s="273"/>
      <c r="G411" s="259"/>
    </row>
    <row r="412" spans="1:7" ht="12.75">
      <c r="A412" s="261"/>
      <c r="F412" s="273"/>
      <c r="G412" s="259"/>
    </row>
    <row r="413" spans="1:7" ht="12.75">
      <c r="A413" s="261"/>
      <c r="F413" s="273"/>
      <c r="G413" s="259"/>
    </row>
    <row r="414" spans="1:7" ht="12.75">
      <c r="A414" s="261"/>
      <c r="E414" s="256" t="s">
        <v>380</v>
      </c>
      <c r="F414" s="269"/>
      <c r="G414" s="259">
        <f>SUM(G7:G412)</f>
        <v>0</v>
      </c>
    </row>
    <row r="415" spans="1:7" ht="12.75">
      <c r="A415" s="261"/>
      <c r="F415" s="258"/>
      <c r="G415" s="259"/>
    </row>
    <row r="416" spans="1:2" ht="12.75">
      <c r="A416" s="268" t="s">
        <v>72</v>
      </c>
      <c r="B416" s="268"/>
    </row>
    <row r="417" spans="5:7" ht="12.75">
      <c r="E417" s="256"/>
      <c r="G417" s="259"/>
    </row>
  </sheetData>
  <sheetProtection password="C92E" sheet="1" objects="1" scenarios="1"/>
  <printOptions gridLines="1" horizontalCentered="1"/>
  <pageMargins left="0.5" right="0.5" top="0.75" bottom="0.75" header="0.5" footer="0.5"/>
  <pageSetup horizontalDpi="300" verticalDpi="300" orientation="landscape" scale="99" r:id="rId1"/>
  <headerFooter alignWithMargins="0">
    <oddFooter>&amp;L&amp;"MS Sans Serif,Bold" Title I Allocation Worksheet&amp;C&amp;D&amp;RPage &amp;P</oddFooter>
  </headerFooter>
  <rowBreaks count="2" manualBreakCount="2">
    <brk id="268" max="6" man="1"/>
    <brk id="350" max="6" man="1"/>
  </rowBreaks>
</worksheet>
</file>

<file path=xl/worksheets/sheet41.xml><?xml version="1.0" encoding="utf-8"?>
<worksheet xmlns="http://schemas.openxmlformats.org/spreadsheetml/2006/main" xmlns:r="http://schemas.openxmlformats.org/officeDocument/2006/relationships">
  <sheetPr>
    <tabColor indexed="61"/>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42.28125" style="0" customWidth="1"/>
    <col min="3" max="3" width="14.8515625" style="0" customWidth="1"/>
    <col min="4" max="4" width="20.00390625" style="0" customWidth="1"/>
  </cols>
  <sheetData>
    <row r="1" spans="1:4" ht="12.75">
      <c r="A1" s="37" t="s">
        <v>219</v>
      </c>
      <c r="B1" s="38" t="str">
        <f>+Summary!A3</f>
        <v>TUCSON High School</v>
      </c>
      <c r="C1" s="39"/>
      <c r="D1" s="40"/>
    </row>
    <row r="2" spans="1:4" ht="12.75">
      <c r="A2" s="41" t="s">
        <v>221</v>
      </c>
      <c r="B2" s="1" t="s">
        <v>421</v>
      </c>
      <c r="C2" s="5"/>
      <c r="D2" s="42"/>
    </row>
    <row r="3" spans="1:4" ht="12.75">
      <c r="A3" s="41" t="s">
        <v>224</v>
      </c>
      <c r="B3" s="1" t="s">
        <v>422</v>
      </c>
      <c r="C3" s="5" t="s">
        <v>226</v>
      </c>
      <c r="D3" s="42"/>
    </row>
    <row r="4" spans="1:4" ht="13.5" thickBot="1">
      <c r="A4" s="43"/>
      <c r="B4" s="209"/>
      <c r="C4" s="44"/>
      <c r="D4" s="210"/>
    </row>
    <row r="6" spans="1:4" ht="12.75">
      <c r="A6" s="440" t="s">
        <v>423</v>
      </c>
      <c r="B6" s="441"/>
      <c r="C6" s="441"/>
      <c r="D6" s="442"/>
    </row>
    <row r="7" spans="1:4" ht="12.75">
      <c r="A7" s="211"/>
      <c r="B7" s="201"/>
      <c r="C7" s="212"/>
      <c r="D7" s="213"/>
    </row>
    <row r="8" spans="1:4" ht="18" customHeight="1">
      <c r="A8" s="221"/>
      <c r="B8" s="222"/>
      <c r="C8" s="222"/>
      <c r="D8" s="223"/>
    </row>
    <row r="9" spans="1:4" ht="12.75">
      <c r="A9" s="224"/>
      <c r="B9" s="56"/>
      <c r="C9" s="56"/>
      <c r="D9" s="225"/>
    </row>
    <row r="10" spans="1:4" ht="89.25" customHeight="1">
      <c r="A10" s="443" t="s">
        <v>424</v>
      </c>
      <c r="B10" s="444"/>
      <c r="C10" s="444"/>
      <c r="D10" s="225"/>
    </row>
    <row r="11" spans="1:4" ht="12.75">
      <c r="A11" s="224"/>
      <c r="B11" s="56"/>
      <c r="C11" s="56"/>
      <c r="D11" s="225"/>
    </row>
    <row r="12" spans="1:4" ht="12.75">
      <c r="A12" s="224"/>
      <c r="B12" s="56"/>
      <c r="C12" s="56"/>
      <c r="D12" s="225"/>
    </row>
    <row r="13" spans="1:4" ht="12.75">
      <c r="A13" s="224"/>
      <c r="B13" s="56"/>
      <c r="C13" s="56"/>
      <c r="D13" s="225"/>
    </row>
    <row r="14" spans="1:4" ht="12.75">
      <c r="A14" s="226"/>
      <c r="B14" s="227"/>
      <c r="C14" s="227"/>
      <c r="D14" s="228"/>
    </row>
    <row r="15" spans="1:4" ht="12.75">
      <c r="A15" s="226"/>
      <c r="B15" s="227"/>
      <c r="C15" s="227"/>
      <c r="D15" s="228"/>
    </row>
    <row r="16" spans="1:4" ht="12.75">
      <c r="A16" s="226"/>
      <c r="B16" s="227"/>
      <c r="C16" s="227"/>
      <c r="D16" s="228"/>
    </row>
    <row r="17" spans="1:4" ht="12.75">
      <c r="A17" s="226"/>
      <c r="B17" s="227"/>
      <c r="C17" s="227"/>
      <c r="D17" s="228"/>
    </row>
    <row r="18" spans="1:4" ht="12.75">
      <c r="A18" s="226"/>
      <c r="B18" s="227"/>
      <c r="C18" s="227"/>
      <c r="D18" s="228"/>
    </row>
    <row r="19" spans="1:4" ht="12.75">
      <c r="A19" s="226"/>
      <c r="B19" s="227"/>
      <c r="C19" s="227"/>
      <c r="D19" s="228"/>
    </row>
    <row r="20" spans="1:4" ht="12.75">
      <c r="A20" s="226"/>
      <c r="B20" s="227"/>
      <c r="C20" s="227"/>
      <c r="D20" s="228"/>
    </row>
    <row r="21" spans="1:4" ht="12.75">
      <c r="A21" s="226"/>
      <c r="B21" s="227"/>
      <c r="C21" s="227"/>
      <c r="D21" s="228"/>
    </row>
    <row r="22" spans="1:4" ht="12.75">
      <c r="A22" s="226"/>
      <c r="B22" s="227"/>
      <c r="C22" s="227"/>
      <c r="D22" s="228"/>
    </row>
    <row r="23" spans="1:4" ht="12.75">
      <c r="A23" s="226"/>
      <c r="B23" s="227"/>
      <c r="C23" s="227"/>
      <c r="D23" s="228"/>
    </row>
    <row r="24" spans="1:4" ht="12.75">
      <c r="A24" s="226"/>
      <c r="B24" s="227"/>
      <c r="C24" s="227"/>
      <c r="D24" s="228"/>
    </row>
    <row r="25" spans="1:4" ht="12.75">
      <c r="A25" s="226"/>
      <c r="B25" s="227"/>
      <c r="C25" s="227"/>
      <c r="D25" s="228"/>
    </row>
    <row r="26" spans="1:4" ht="12.75">
      <c r="A26" s="226"/>
      <c r="B26" s="227"/>
      <c r="C26" s="227"/>
      <c r="D26" s="228"/>
    </row>
    <row r="27" spans="1:4" ht="12.75">
      <c r="A27" s="226"/>
      <c r="B27" s="227"/>
      <c r="C27" s="227"/>
      <c r="D27" s="228"/>
    </row>
    <row r="28" spans="1:4" ht="12.75">
      <c r="A28" s="226"/>
      <c r="B28" s="227"/>
      <c r="C28" s="227"/>
      <c r="D28" s="228"/>
    </row>
    <row r="29" spans="1:4" ht="12.75">
      <c r="A29" s="226"/>
      <c r="B29" s="227"/>
      <c r="C29" s="227"/>
      <c r="D29" s="228"/>
    </row>
    <row r="30" spans="1:4" ht="12.75">
      <c r="A30" s="226"/>
      <c r="B30" s="227"/>
      <c r="C30" s="227"/>
      <c r="D30" s="228"/>
    </row>
    <row r="31" spans="1:4" ht="14.25" customHeight="1">
      <c r="A31" s="226"/>
      <c r="B31" s="227"/>
      <c r="C31" s="227"/>
      <c r="D31" s="228"/>
    </row>
    <row r="32" spans="1:4" ht="13.5" customHeight="1">
      <c r="A32" s="226"/>
      <c r="B32" s="227"/>
      <c r="C32" s="227"/>
      <c r="D32" s="228"/>
    </row>
    <row r="33" spans="1:4" ht="14.25" customHeight="1">
      <c r="A33" s="226"/>
      <c r="B33" s="227"/>
      <c r="C33" s="227"/>
      <c r="D33" s="228"/>
    </row>
    <row r="34" spans="1:4" ht="12.75">
      <c r="A34" s="226"/>
      <c r="B34" s="227"/>
      <c r="C34" s="227"/>
      <c r="D34" s="228"/>
    </row>
    <row r="35" spans="1:4" ht="12.75">
      <c r="A35" s="226"/>
      <c r="B35" s="227"/>
      <c r="C35" s="227"/>
      <c r="D35" s="228"/>
    </row>
    <row r="36" spans="1:4" ht="12.75">
      <c r="A36" s="226"/>
      <c r="B36" s="227"/>
      <c r="C36" s="227"/>
      <c r="D36" s="228"/>
    </row>
    <row r="37" spans="1:4" ht="12.75">
      <c r="A37" s="226"/>
      <c r="B37" s="227"/>
      <c r="C37" s="227"/>
      <c r="D37" s="228"/>
    </row>
    <row r="38" spans="1:4" ht="12.75">
      <c r="A38" s="226"/>
      <c r="B38" s="227"/>
      <c r="C38" s="227"/>
      <c r="D38" s="228"/>
    </row>
    <row r="39" spans="1:4" ht="12.75">
      <c r="A39" s="226"/>
      <c r="B39" s="227"/>
      <c r="C39" s="227"/>
      <c r="D39" s="228"/>
    </row>
    <row r="40" spans="1:4" ht="12.75">
      <c r="A40" s="226"/>
      <c r="B40" s="227"/>
      <c r="C40" s="227"/>
      <c r="D40" s="228"/>
    </row>
    <row r="41" spans="1:4" ht="12.75">
      <c r="A41" s="226"/>
      <c r="B41" s="227"/>
      <c r="C41" s="227"/>
      <c r="D41" s="228"/>
    </row>
    <row r="42" spans="1:4" ht="12.75">
      <c r="A42" s="226"/>
      <c r="B42" s="227"/>
      <c r="C42" s="227"/>
      <c r="D42" s="228"/>
    </row>
    <row r="43" spans="1:4" ht="12.75">
      <c r="A43" s="226"/>
      <c r="B43" s="227"/>
      <c r="C43" s="227"/>
      <c r="D43" s="228"/>
    </row>
    <row r="44" spans="1:4" ht="12.75">
      <c r="A44" s="226"/>
      <c r="B44" s="227"/>
      <c r="C44" s="227"/>
      <c r="D44" s="228"/>
    </row>
    <row r="45" spans="1:4" ht="12.75">
      <c r="A45" s="229"/>
      <c r="B45" s="230"/>
      <c r="C45" s="230"/>
      <c r="D45" s="231"/>
    </row>
    <row r="46" ht="12.75">
      <c r="D46" s="215"/>
    </row>
    <row r="47" ht="12.75">
      <c r="D47" s="215"/>
    </row>
    <row r="48" ht="12.75">
      <c r="D48" s="215"/>
    </row>
    <row r="49" ht="12.75">
      <c r="D49" s="215"/>
    </row>
    <row r="50" ht="12.75">
      <c r="D50" s="215"/>
    </row>
    <row r="51" ht="12.75">
      <c r="D51" s="215"/>
    </row>
    <row r="52" ht="12.75">
      <c r="D52" s="215"/>
    </row>
    <row r="53" ht="12.75">
      <c r="D53" s="215"/>
    </row>
  </sheetData>
  <sheetProtection password="C92E" sheet="1" objects="1" scenarios="1"/>
  <mergeCells count="2">
    <mergeCell ref="A6:D6"/>
    <mergeCell ref="A10:C10"/>
  </mergeCells>
  <printOptions horizontalCentered="1"/>
  <pageMargins left="0.5" right="0.25" top="1" bottom="0.5" header="0.5" footer="0.5"/>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tabColor indexed="61"/>
  </sheetPr>
  <dimension ref="A1:D53"/>
  <sheetViews>
    <sheetView zoomScalePageLayoutView="0" workbookViewId="0" topLeftCell="A1">
      <selection activeCell="A1" sqref="A1"/>
    </sheetView>
  </sheetViews>
  <sheetFormatPr defaultColWidth="9.140625" defaultRowHeight="12.75"/>
  <cols>
    <col min="1" max="1" width="15.140625" style="0" customWidth="1"/>
    <col min="2" max="2" width="50.7109375" style="0" customWidth="1"/>
    <col min="3" max="3" width="17.28125" style="0" bestFit="1" customWidth="1"/>
    <col min="4" max="4" width="28.421875" style="0" bestFit="1" customWidth="1"/>
  </cols>
  <sheetData>
    <row r="1" spans="1:4" ht="12.75">
      <c r="A1" s="37" t="s">
        <v>219</v>
      </c>
      <c r="B1" s="38" t="str">
        <f>+Summary!A3</f>
        <v>TUCSON High School</v>
      </c>
      <c r="C1" s="39" t="s">
        <v>220</v>
      </c>
      <c r="D1" s="40" t="s">
        <v>425</v>
      </c>
    </row>
    <row r="2" spans="1:4" ht="12.75">
      <c r="A2" s="41" t="s">
        <v>221</v>
      </c>
      <c r="B2" s="1" t="s">
        <v>421</v>
      </c>
      <c r="C2" s="5" t="s">
        <v>223</v>
      </c>
      <c r="D2" s="42"/>
    </row>
    <row r="3" spans="1:4" ht="12.75">
      <c r="A3" s="41" t="s">
        <v>224</v>
      </c>
      <c r="B3" s="232" t="s">
        <v>426</v>
      </c>
      <c r="C3" s="5" t="s">
        <v>226</v>
      </c>
      <c r="D3" s="42"/>
    </row>
    <row r="4" spans="1:4" ht="13.5" thickBot="1">
      <c r="A4" s="43" t="s">
        <v>388</v>
      </c>
      <c r="B4" s="209" t="e">
        <f>+D45</f>
        <v>#REF!</v>
      </c>
      <c r="C4" s="44"/>
      <c r="D4" s="210"/>
    </row>
    <row r="6" spans="1:4" ht="12.75">
      <c r="A6" s="11" t="s">
        <v>227</v>
      </c>
      <c r="B6" s="94" t="s">
        <v>228</v>
      </c>
      <c r="C6" s="13" t="s">
        <v>229</v>
      </c>
      <c r="D6" s="11" t="s">
        <v>230</v>
      </c>
    </row>
    <row r="7" spans="1:4" ht="12.75">
      <c r="A7" s="211"/>
      <c r="B7" s="201"/>
      <c r="C7" s="212"/>
      <c r="D7" s="213">
        <f aca="true" t="shared" si="0" ref="D7:D14">+C7*A7</f>
        <v>0</v>
      </c>
    </row>
    <row r="8" spans="1:4" ht="12.75">
      <c r="A8" s="211"/>
      <c r="B8" s="201" t="s">
        <v>427</v>
      </c>
      <c r="C8" s="212"/>
      <c r="D8" s="214">
        <f t="shared" si="0"/>
        <v>0</v>
      </c>
    </row>
    <row r="9" spans="1:4" ht="12.75">
      <c r="A9" s="211"/>
      <c r="B9" s="201" t="s">
        <v>428</v>
      </c>
      <c r="C9" s="212"/>
      <c r="D9" s="214">
        <f t="shared" si="0"/>
        <v>0</v>
      </c>
    </row>
    <row r="10" spans="1:4" ht="12.75">
      <c r="A10" s="211"/>
      <c r="B10" s="201"/>
      <c r="C10" s="212"/>
      <c r="D10" s="214">
        <f t="shared" si="0"/>
        <v>0</v>
      </c>
    </row>
    <row r="11" spans="1:4" ht="12.75">
      <c r="A11" s="211"/>
      <c r="B11" s="201"/>
      <c r="C11" s="212"/>
      <c r="D11" s="214">
        <f t="shared" si="0"/>
        <v>0</v>
      </c>
    </row>
    <row r="12" spans="1:4" ht="12.75">
      <c r="A12" s="211"/>
      <c r="B12" s="201"/>
      <c r="C12" s="212"/>
      <c r="D12" s="214">
        <f t="shared" si="0"/>
        <v>0</v>
      </c>
    </row>
    <row r="13" spans="1:4" ht="12.75">
      <c r="A13" s="211"/>
      <c r="B13" s="201"/>
      <c r="C13" s="212"/>
      <c r="D13" s="214">
        <f t="shared" si="0"/>
        <v>0</v>
      </c>
    </row>
    <row r="14" spans="1:4" ht="12.75">
      <c r="A14" s="211"/>
      <c r="B14" s="201"/>
      <c r="C14" s="212"/>
      <c r="D14" s="214">
        <f t="shared" si="0"/>
        <v>0</v>
      </c>
    </row>
    <row r="15" spans="1:4" ht="12.75">
      <c r="A15" s="211"/>
      <c r="B15" s="201"/>
      <c r="C15" s="212"/>
      <c r="D15" s="214">
        <f>SUM(D8:D14)</f>
        <v>0</v>
      </c>
    </row>
    <row r="16" spans="1:4" ht="12.75">
      <c r="A16" s="211"/>
      <c r="B16" s="201"/>
      <c r="C16" s="212"/>
      <c r="D16" s="214">
        <f aca="true" t="shared" si="1" ref="D16:D41">+C16*A16</f>
        <v>0</v>
      </c>
    </row>
    <row r="17" spans="1:4" ht="12.75">
      <c r="A17" s="211"/>
      <c r="B17" s="201"/>
      <c r="C17" s="212"/>
      <c r="D17" s="214">
        <f t="shared" si="1"/>
        <v>0</v>
      </c>
    </row>
    <row r="18" spans="1:4" ht="12.75">
      <c r="A18" s="211"/>
      <c r="B18" s="201"/>
      <c r="C18" s="212"/>
      <c r="D18" s="214">
        <f t="shared" si="1"/>
        <v>0</v>
      </c>
    </row>
    <row r="19" spans="1:4" ht="12.75">
      <c r="A19" s="211"/>
      <c r="B19" s="201"/>
      <c r="C19" s="212"/>
      <c r="D19" s="214">
        <f t="shared" si="1"/>
        <v>0</v>
      </c>
    </row>
    <row r="20" spans="1:4" ht="12.75">
      <c r="A20" s="211"/>
      <c r="B20" s="201"/>
      <c r="C20" s="212"/>
      <c r="D20" s="214">
        <f t="shared" si="1"/>
        <v>0</v>
      </c>
    </row>
    <row r="21" spans="1:4" ht="12.75">
      <c r="A21" s="211"/>
      <c r="B21" s="201"/>
      <c r="C21" s="212"/>
      <c r="D21" s="214">
        <f t="shared" si="1"/>
        <v>0</v>
      </c>
    </row>
    <row r="22" spans="1:4" ht="12.75">
      <c r="A22" s="211"/>
      <c r="B22" s="201"/>
      <c r="C22" s="212"/>
      <c r="D22" s="214">
        <f t="shared" si="1"/>
        <v>0</v>
      </c>
    </row>
    <row r="23" spans="1:4" ht="12.75">
      <c r="A23" s="211"/>
      <c r="B23" s="201"/>
      <c r="C23" s="212"/>
      <c r="D23" s="214">
        <f t="shared" si="1"/>
        <v>0</v>
      </c>
    </row>
    <row r="24" spans="1:4" ht="12.75">
      <c r="A24" s="211"/>
      <c r="B24" s="208"/>
      <c r="C24" s="212"/>
      <c r="D24" s="214">
        <f t="shared" si="1"/>
        <v>0</v>
      </c>
    </row>
    <row r="25" spans="1:4" ht="12.75">
      <c r="A25" s="211"/>
      <c r="B25" s="201"/>
      <c r="C25" s="212"/>
      <c r="D25" s="218">
        <f t="shared" si="1"/>
        <v>0</v>
      </c>
    </row>
    <row r="26" spans="1:4" ht="12.75">
      <c r="A26" s="211"/>
      <c r="B26" s="201"/>
      <c r="C26" s="212"/>
      <c r="D26" s="218">
        <f t="shared" si="1"/>
        <v>0</v>
      </c>
    </row>
    <row r="27" spans="1:4" ht="12.75">
      <c r="A27" s="211"/>
      <c r="B27" s="201"/>
      <c r="C27" s="212"/>
      <c r="D27" s="214">
        <f t="shared" si="1"/>
        <v>0</v>
      </c>
    </row>
    <row r="28" spans="1:4" ht="12.75">
      <c r="A28" s="211"/>
      <c r="B28" s="201"/>
      <c r="C28" s="212"/>
      <c r="D28" s="214">
        <f t="shared" si="1"/>
        <v>0</v>
      </c>
    </row>
    <row r="29" spans="1:4" ht="12.75">
      <c r="A29" s="211"/>
      <c r="B29" s="201"/>
      <c r="C29" s="212"/>
      <c r="D29" s="214">
        <f t="shared" si="1"/>
        <v>0</v>
      </c>
    </row>
    <row r="30" spans="1:4" ht="12.75">
      <c r="A30" s="211"/>
      <c r="B30" s="201"/>
      <c r="C30" s="212"/>
      <c r="D30" s="214">
        <f t="shared" si="1"/>
        <v>0</v>
      </c>
    </row>
    <row r="31" spans="1:4" ht="12.75">
      <c r="A31" s="211"/>
      <c r="B31" s="201"/>
      <c r="C31" s="212"/>
      <c r="D31" s="214">
        <f t="shared" si="1"/>
        <v>0</v>
      </c>
    </row>
    <row r="32" spans="1:4" ht="12.75">
      <c r="A32" s="211"/>
      <c r="B32" s="201"/>
      <c r="C32" s="212"/>
      <c r="D32" s="214">
        <f t="shared" si="1"/>
        <v>0</v>
      </c>
    </row>
    <row r="33" spans="1:4" ht="12.75">
      <c r="A33" s="211"/>
      <c r="B33" s="201"/>
      <c r="C33" s="212"/>
      <c r="D33" s="214">
        <f t="shared" si="1"/>
        <v>0</v>
      </c>
    </row>
    <row r="34" spans="1:4" ht="12.75">
      <c r="A34" s="211"/>
      <c r="B34" s="201"/>
      <c r="C34" s="212"/>
      <c r="D34" s="214">
        <f t="shared" si="1"/>
        <v>0</v>
      </c>
    </row>
    <row r="35" spans="1:4" ht="12.75">
      <c r="A35" s="211"/>
      <c r="B35" s="201"/>
      <c r="C35" s="212"/>
      <c r="D35" s="214">
        <f t="shared" si="1"/>
        <v>0</v>
      </c>
    </row>
    <row r="36" spans="1:4" ht="12.75">
      <c r="A36" s="211"/>
      <c r="B36" s="201"/>
      <c r="C36" s="212"/>
      <c r="D36" s="214">
        <f t="shared" si="1"/>
        <v>0</v>
      </c>
    </row>
    <row r="37" spans="1:4" ht="12.75">
      <c r="A37" s="211"/>
      <c r="B37" s="201"/>
      <c r="C37" s="212"/>
      <c r="D37" s="214">
        <f t="shared" si="1"/>
        <v>0</v>
      </c>
    </row>
    <row r="38" spans="1:4" ht="12.75">
      <c r="A38" s="211"/>
      <c r="B38" s="201"/>
      <c r="C38" s="212"/>
      <c r="D38" s="214">
        <f t="shared" si="1"/>
        <v>0</v>
      </c>
    </row>
    <row r="39" spans="1:4" ht="12.75">
      <c r="A39" s="211"/>
      <c r="B39" s="201"/>
      <c r="C39" s="212"/>
      <c r="D39" s="214">
        <f t="shared" si="1"/>
        <v>0</v>
      </c>
    </row>
    <row r="40" spans="1:4" ht="12.75">
      <c r="A40" s="211"/>
      <c r="B40" s="201"/>
      <c r="C40" s="212"/>
      <c r="D40" s="214">
        <f t="shared" si="1"/>
        <v>0</v>
      </c>
    </row>
    <row r="41" spans="1:4" ht="12.75">
      <c r="A41" s="211"/>
      <c r="B41" s="201"/>
      <c r="C41" s="212"/>
      <c r="D41" s="214">
        <f t="shared" si="1"/>
        <v>0</v>
      </c>
    </row>
    <row r="42" spans="1:4" ht="12.75">
      <c r="A42" s="219"/>
      <c r="B42" s="21"/>
      <c r="C42" s="21" t="s">
        <v>312</v>
      </c>
      <c r="D42" s="220">
        <f>SUM(D7:D41)</f>
        <v>0</v>
      </c>
    </row>
    <row r="43" spans="1:4" ht="12.75">
      <c r="A43" s="1"/>
      <c r="B43" s="1"/>
      <c r="C43" s="8" t="str">
        <f>'Supplies - Instructional'!C43</f>
        <v>Tax (8.1%)</v>
      </c>
      <c r="D43" s="218" t="e">
        <f>+D42*tax_loc</f>
        <v>#REF!</v>
      </c>
    </row>
    <row r="44" spans="1:4" ht="12.75">
      <c r="A44" s="1"/>
      <c r="B44" s="1"/>
      <c r="C44" s="8" t="str">
        <f>'Supplies - Instructional'!C44</f>
        <v>Shipping (20%)</v>
      </c>
      <c r="D44" s="218" t="e">
        <f>+D42*ship</f>
        <v>#REF!</v>
      </c>
    </row>
    <row r="45" spans="1:4" ht="12.75">
      <c r="A45" s="24"/>
      <c r="B45" s="24"/>
      <c r="C45" s="26" t="s">
        <v>244</v>
      </c>
      <c r="D45" s="27" t="e">
        <f>SUM(D42:D44)</f>
        <v>#REF!</v>
      </c>
    </row>
    <row r="46" ht="12.75">
      <c r="D46" s="215"/>
    </row>
    <row r="47" ht="12.75">
      <c r="D47" s="215"/>
    </row>
    <row r="48" ht="12.75">
      <c r="D48" s="215"/>
    </row>
    <row r="49" ht="12.75">
      <c r="D49" s="215"/>
    </row>
    <row r="50" ht="12.75">
      <c r="D50" s="215"/>
    </row>
    <row r="51" ht="12.75">
      <c r="D51" s="215"/>
    </row>
    <row r="52" ht="12.75">
      <c r="D52" s="215"/>
    </row>
    <row r="53" ht="12.75">
      <c r="D53" s="215"/>
    </row>
  </sheetData>
  <sheetProtection password="C92E" sheet="1" objects="1" scenarios="1"/>
  <printOptions horizontalCentered="1"/>
  <pageMargins left="0.5" right="0.25" top="1" bottom="0.5"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sheetPr>
    <tabColor indexed="11"/>
  </sheetPr>
  <dimension ref="A1:C54"/>
  <sheetViews>
    <sheetView zoomScalePageLayoutView="0" workbookViewId="0" topLeftCell="A1">
      <selection activeCell="A1" sqref="A1"/>
    </sheetView>
  </sheetViews>
  <sheetFormatPr defaultColWidth="9.140625" defaultRowHeight="12.75"/>
  <cols>
    <col min="1" max="1" width="23.8515625" style="171" customWidth="1"/>
    <col min="2" max="2" width="65.421875" style="0" customWidth="1"/>
    <col min="3" max="3" width="18.57421875" style="0" customWidth="1"/>
  </cols>
  <sheetData>
    <row r="1" spans="1:3" ht="12.75">
      <c r="A1" s="31" t="s">
        <v>396</v>
      </c>
      <c r="B1" s="31" t="s">
        <v>282</v>
      </c>
      <c r="C1" s="31" t="s">
        <v>397</v>
      </c>
    </row>
    <row r="3" spans="1:3" ht="12.75">
      <c r="A3" s="171" t="str">
        <f>'Stipends - Extra Duty'!D1</f>
        <v>6125.00100.2660.620.1007.0000</v>
      </c>
      <c r="B3" s="171" t="str">
        <f>'Stipends - Extra Duty'!$B$3</f>
        <v>Stipends, Extra Duty</v>
      </c>
      <c r="C3" s="172">
        <f>+'Stipends - Extra Duty'!D43</f>
        <v>0</v>
      </c>
    </row>
    <row r="4" spans="1:3" ht="12.75">
      <c r="A4" s="279" t="str">
        <f>'Stipends - Extra Duty'!D5</f>
        <v>6220.00100.2660.620.1007.0000</v>
      </c>
      <c r="B4" s="171" t="s">
        <v>430</v>
      </c>
      <c r="C4" s="172">
        <f>+'Stipends - Extra Duty'!D44</f>
        <v>0</v>
      </c>
    </row>
    <row r="5" spans="1:3" ht="12.75">
      <c r="A5" s="171" t="str">
        <f>'Stipends - Sports'!D1</f>
        <v>6125.00100.2660.630.1007.0000</v>
      </c>
      <c r="B5" s="171" t="str">
        <f>'Stipends - Sports'!$B$3</f>
        <v>Stipends, Sports</v>
      </c>
      <c r="C5" s="172">
        <f>'Stipends - Sports'!$D$43</f>
        <v>0</v>
      </c>
    </row>
    <row r="6" spans="1:3" ht="12.75">
      <c r="A6" s="279" t="str">
        <f>'Stipends - Sports'!D5</f>
        <v>6220.00100.2660.630.1007.0000</v>
      </c>
      <c r="B6" s="171" t="s">
        <v>429</v>
      </c>
      <c r="C6" s="172">
        <f>'Stipends - Sports'!$D$44</f>
        <v>0</v>
      </c>
    </row>
    <row r="7" spans="1:3" ht="12.75">
      <c r="A7" s="171" t="str">
        <f>'Loss of Planning'!D1</f>
        <v>6123.00100.2660.100.1001.0000</v>
      </c>
      <c r="B7" s="171" t="str">
        <f>'Loss of Planning'!$B$3</f>
        <v>Staffing, Loss of Planning</v>
      </c>
      <c r="C7" s="172">
        <f>'Loss of Planning'!$D$43</f>
        <v>0</v>
      </c>
    </row>
    <row r="8" spans="1:3" ht="12.75">
      <c r="A8" s="171" t="str">
        <f>'Loss of Planning'!D5</f>
        <v>6220.00100.2660.100.1001.0000</v>
      </c>
      <c r="B8" s="171" t="s">
        <v>433</v>
      </c>
      <c r="C8" s="172" t="e">
        <f>'Loss of Planning'!$D$44</f>
        <v>#REF!</v>
      </c>
    </row>
    <row r="9" spans="1:3" ht="12.75">
      <c r="A9" s="171" t="str">
        <f>'Substitutes - Certified'!D1</f>
        <v>6141.00100.2660.100.1001.0000</v>
      </c>
      <c r="B9" s="171" t="str">
        <f>'Substitutes - Certified'!$B$3</f>
        <v>Staffing, Daily Substitutes</v>
      </c>
      <c r="C9" s="172">
        <f>'Substitutes - Certified'!$D$43</f>
        <v>93240</v>
      </c>
    </row>
    <row r="10" spans="1:3" ht="12.75">
      <c r="A10" s="171" t="str">
        <f>'Substitutes - Certified'!D5</f>
        <v>6220.00100.2660.100.1001.0000</v>
      </c>
      <c r="B10" s="171" t="s">
        <v>431</v>
      </c>
      <c r="C10" s="172" t="e">
        <f>'Substitutes - Certified'!$D$44</f>
        <v>#REF!</v>
      </c>
    </row>
    <row r="11" spans="1:3" ht="12.75">
      <c r="A11" s="171" t="str">
        <f>'Substitutes - Certified PD'!D1</f>
        <v>6143.00100.2660.100.1001.0000</v>
      </c>
      <c r="B11" s="171" t="str">
        <f>'Substitutes - Certified PD'!$B$3</f>
        <v>Staffing, Release Time Substitutes</v>
      </c>
      <c r="C11" s="172" t="e">
        <f>'Substitutes - Certified PD'!$D$44</f>
        <v>#REF!</v>
      </c>
    </row>
    <row r="12" spans="1:3" ht="12.75">
      <c r="A12" s="171" t="str">
        <f>'Substitutes - Certified PD'!D5</f>
        <v>6220.00100.2660.100.1001.0000</v>
      </c>
      <c r="B12" s="171" t="s">
        <v>432</v>
      </c>
      <c r="C12" s="172">
        <f>'Substitutes - Certified PD'!$D$43</f>
        <v>1554</v>
      </c>
    </row>
    <row r="13" spans="1:3" ht="12.75">
      <c r="A13" s="171" t="str">
        <f>'Added Duty - Certified'!D1</f>
        <v>6122.00100.2660.100.1001.0000</v>
      </c>
      <c r="B13" s="171" t="str">
        <f>'Added Duty - Certified'!$B$3</f>
        <v>Staffing, Certified Added Duty</v>
      </c>
      <c r="C13" s="172" t="e">
        <f>'Added Duty - Certified'!$D$44</f>
        <v>#REF!</v>
      </c>
    </row>
    <row r="14" spans="1:3" ht="12.75">
      <c r="A14" s="171" t="str">
        <f>'Added Duty - Certified'!D5</f>
        <v>6220.00100.2660.100.1001.0000</v>
      </c>
      <c r="B14" s="171" t="s">
        <v>434</v>
      </c>
      <c r="C14" s="172">
        <f>'Added Duty - Certified'!$D$43</f>
        <v>0</v>
      </c>
    </row>
    <row r="15" spans="1:3" ht="12.75">
      <c r="A15" s="171" t="str">
        <f>'Certified - Curriculum Dev'!$D$1</f>
        <v>6122.00100.2660.100.2212.0000</v>
      </c>
      <c r="B15" s="171" t="str">
        <f>'Certified - Curriculum Dev'!$B$3</f>
        <v>Staffing, Certified Curriculum Develop.</v>
      </c>
      <c r="C15" s="172" t="e">
        <f>'Certified - Curriculum Dev'!$D$44</f>
        <v>#REF!</v>
      </c>
    </row>
    <row r="16" spans="1:3" ht="12.75">
      <c r="A16" s="171" t="str">
        <f>'Certified - Curriculum Dev'!$D$5</f>
        <v>6220.00100.2660.100.2212.0000</v>
      </c>
      <c r="B16" s="171" t="s">
        <v>435</v>
      </c>
      <c r="C16" s="172">
        <f>'Certified - Curriculum Dev'!$D$43</f>
        <v>0</v>
      </c>
    </row>
    <row r="17" spans="1:3" ht="12.75">
      <c r="A17" s="171" t="str">
        <f>'Certified - Summer Curr Dev'!$D$1</f>
        <v>6121.00100.2660.100.2212.0000</v>
      </c>
      <c r="B17" s="171" t="str">
        <f>'Certified - Summer Curr Dev'!$B$3</f>
        <v>Staffing, Curriculum Develop. (summer)</v>
      </c>
      <c r="C17" s="172" t="e">
        <f>'Certified - Summer Curr Dev'!$D$44</f>
        <v>#REF!</v>
      </c>
    </row>
    <row r="18" spans="1:3" ht="12.75">
      <c r="A18" s="171" t="str">
        <f>'Certified - Summer Curr Dev'!$D$5</f>
        <v>6220.00100.2660.100.2212.0000</v>
      </c>
      <c r="B18" s="171" t="s">
        <v>436</v>
      </c>
      <c r="C18" s="172">
        <f>'Certified - Summer Curr Dev'!$D$43</f>
        <v>0</v>
      </c>
    </row>
    <row r="19" spans="1:3" ht="12.75">
      <c r="A19" s="171" t="str">
        <f>'TempHourly Monitors-Classified'!$D$1</f>
        <v>6161.00100.2660.100.2662.0000</v>
      </c>
      <c r="B19" s="171" t="str">
        <f>'TempHourly Monitors-Classified'!$B$3</f>
        <v>Staffing,Temp/Hrly Monitors</v>
      </c>
      <c r="C19" s="172" t="e">
        <f>'TempHourly Monitors-Classified'!$D$44</f>
        <v>#REF!</v>
      </c>
    </row>
    <row r="20" spans="1:3" ht="12.75">
      <c r="A20" s="171" t="str">
        <f>'TempHourly Monitors-Classified'!$D$5</f>
        <v>6220.00100.2660.100.2662.0000</v>
      </c>
      <c r="B20" s="171" t="s">
        <v>437</v>
      </c>
      <c r="C20" s="172">
        <f>'TempHourly Monitors-Classified'!$D$43</f>
        <v>0</v>
      </c>
    </row>
    <row r="21" spans="1:3" ht="12.75">
      <c r="A21" s="171" t="str">
        <f>'Instr Tutors - Classified'!$D$1</f>
        <v>6161.00100.2660.100.1007.0000</v>
      </c>
      <c r="B21" s="171" t="str">
        <f>'Instr Tutors - Classified'!$B$3</f>
        <v>Staffing, Classified Tutors</v>
      </c>
      <c r="C21" s="172" t="e">
        <f>'Instr Tutors - Classified'!$D$44</f>
        <v>#REF!</v>
      </c>
    </row>
    <row r="22" spans="1:3" ht="12.75">
      <c r="A22" s="171" t="str">
        <f>'Instr Tutors - Classified'!$D$5</f>
        <v>6220.00100.2660.100.1007.0000</v>
      </c>
      <c r="B22" s="171" t="s">
        <v>438</v>
      </c>
      <c r="C22" s="172">
        <f>'Instr Tutors - Classified'!$D$43</f>
        <v>0</v>
      </c>
    </row>
    <row r="23" spans="1:3" ht="12.75">
      <c r="A23" s="171" t="str">
        <f>'Temp Hrly Comm Rep - Classified'!$D$1</f>
        <v>6161.00100.2660.100.2113.0000</v>
      </c>
      <c r="B23" s="171" t="str">
        <f>'Temp Hrly Comm Rep - Classified'!$B$3</f>
        <v>Staffing,Temp/Hrly Community Rep.</v>
      </c>
      <c r="C23" s="172" t="e">
        <f>'Temp Hrly Comm Rep - Classified'!$D$44</f>
        <v>#REF!</v>
      </c>
    </row>
    <row r="24" spans="1:3" ht="12.75">
      <c r="A24" s="171" t="str">
        <f>'Temp Hrly Comm Rep - Classified'!$D$5</f>
        <v>6220.00100.2660.100.2113.0000</v>
      </c>
      <c r="B24" s="171" t="s">
        <v>439</v>
      </c>
      <c r="C24" s="172">
        <f>'Temp Hrly Comm Rep - Classified'!$D$43</f>
        <v>0</v>
      </c>
    </row>
    <row r="25" spans="1:3" ht="12.75">
      <c r="A25" s="171" t="str">
        <f>'Overtime Office - Classified'!$D$1</f>
        <v>6172.00100.2660.100.2410.0000</v>
      </c>
      <c r="B25" s="171" t="str">
        <f>'Overtime Office - Classified'!$B$3</f>
        <v>Staffing,Temp/Hrly Overtime, Office.</v>
      </c>
      <c r="C25" s="172" t="e">
        <f>'Overtime Office - Classified'!$D$44</f>
        <v>#REF!</v>
      </c>
    </row>
    <row r="26" spans="1:3" ht="12.75">
      <c r="A26" s="171" t="str">
        <f>'Overtime Office - Classified'!$D$5</f>
        <v>6220.00100.2660.100.2410.0000</v>
      </c>
      <c r="B26" s="171" t="s">
        <v>440</v>
      </c>
      <c r="C26" s="172">
        <f>'Overtime Office - Classified'!$D$43</f>
        <v>0</v>
      </c>
    </row>
    <row r="27" spans="1:3" ht="12.75">
      <c r="A27" s="171" t="str">
        <f>'OT Custodial - Classified'!$D$1</f>
        <v>6172.00100.2660.100.2610.0000</v>
      </c>
      <c r="B27" s="171" t="str">
        <f>'OT Custodial - Classified'!$B$3</f>
        <v>Staffing,Overtime, Custodial</v>
      </c>
      <c r="C27" s="172" t="e">
        <f>'OT Custodial - Classified'!$D$44</f>
        <v>#REF!</v>
      </c>
    </row>
    <row r="28" spans="1:3" ht="12.75">
      <c r="A28" s="171" t="str">
        <f>'OT Custodial - Classified'!$D$5</f>
        <v>6220.00100.2660.100.2610.0000</v>
      </c>
      <c r="B28" s="171" t="s">
        <v>441</v>
      </c>
      <c r="C28" s="172">
        <f>'OT Custodial - Classified'!$D$43</f>
        <v>0</v>
      </c>
    </row>
    <row r="29" spans="1:3" ht="12.75">
      <c r="A29" s="171" t="str">
        <f>'OT Grounds - Classified'!$D$1</f>
        <v>6172.00100.2660.100.2631.0000</v>
      </c>
      <c r="B29" s="171" t="str">
        <f>'OT Grounds - Classified'!$B$3</f>
        <v>Staffing,Overtime, Grounds</v>
      </c>
      <c r="C29" s="172" t="e">
        <f>'OT Grounds - Classified'!$D$44</f>
        <v>#REF!</v>
      </c>
    </row>
    <row r="30" spans="1:3" ht="12.75">
      <c r="A30" s="171" t="str">
        <f>'OT Grounds - Classified'!$D$5</f>
        <v>6220.00100.2660.100.2631.0000</v>
      </c>
      <c r="B30" s="171" t="s">
        <v>442</v>
      </c>
      <c r="C30" s="172">
        <f>'OT Grounds - Classified'!$D$43</f>
        <v>0</v>
      </c>
    </row>
    <row r="31" spans="1:3" ht="12.75">
      <c r="A31" s="171" t="str">
        <f>'Supplies - Instructional'!$D$1</f>
        <v>6611.00100.2660.100.1000.0000</v>
      </c>
      <c r="B31" s="171" t="str">
        <f>'Supplies - Instructional'!$B$3</f>
        <v>Supplies, Classroom</v>
      </c>
      <c r="C31" s="172" t="e">
        <f>'Supplies - Instructional'!$D$45</f>
        <v>#REF!</v>
      </c>
    </row>
    <row r="32" spans="1:3" ht="12.75">
      <c r="A32" s="171" t="str">
        <f>Graduation!D1</f>
        <v>6611.00100.2660.100.2490.0000</v>
      </c>
      <c r="B32" s="171" t="str">
        <f>Graduation!B3</f>
        <v>Graduation</v>
      </c>
      <c r="C32" s="172" t="e">
        <f>Graduation!$D$45</f>
        <v>#REF!</v>
      </c>
    </row>
    <row r="33" spans="1:3" ht="12.75">
      <c r="A33" s="171" t="str">
        <f>'Supplies - Attendance'!$D$1</f>
        <v>6611.00100.2660.100.2110.0000</v>
      </c>
      <c r="B33" s="171" t="str">
        <f>'Supplies - Attendance'!$B$3</f>
        <v>Supplies, Attendance</v>
      </c>
      <c r="C33" s="172" t="e">
        <f>'Supplies - Attendance'!$D$45</f>
        <v>#REF!</v>
      </c>
    </row>
    <row r="34" spans="1:3" ht="12.75">
      <c r="A34" s="171" t="str">
        <f>'Supplies - Office'!$D$1</f>
        <v>6611.00100.2660.100.2410.0000</v>
      </c>
      <c r="B34" s="171" t="str">
        <f>'Supplies - Office'!$B$3</f>
        <v>Supplies, Office</v>
      </c>
      <c r="C34" s="172">
        <f>'Supplies - Office'!$D$45</f>
        <v>2433.9</v>
      </c>
    </row>
    <row r="35" spans="1:3" ht="12.75">
      <c r="A35" s="171" t="str">
        <f>'Supplies - Custodial'!$D$1</f>
        <v>6611.00100.2660.100.2610.0000</v>
      </c>
      <c r="B35" s="171" t="str">
        <f>'Supplies - Custodial'!$B$3</f>
        <v>Supplies, Custodial</v>
      </c>
      <c r="C35" s="172" t="e">
        <f>'Supplies - Custodial'!$D$45</f>
        <v>#REF!</v>
      </c>
    </row>
    <row r="36" spans="1:3" ht="12.75">
      <c r="A36" s="171" t="str">
        <f>'Srvcs - Repair &amp; Maintenance'!$D$1</f>
        <v>6430.00100.2660.100.2640.0000</v>
      </c>
      <c r="B36" s="171" t="str">
        <f>'Srvcs - Repair &amp; Maintenance'!$B$3</f>
        <v>Services - Repair &amp; Maintenance</v>
      </c>
      <c r="C36" s="172">
        <f>'Srvcs - Repair &amp; Maintenance'!$D$45</f>
        <v>10000</v>
      </c>
    </row>
    <row r="37" spans="1:3" ht="12.75">
      <c r="A37" s="171" t="str">
        <f>+'Equipment Rental'!D1</f>
        <v>6442.00100.2660.100.2610.0000</v>
      </c>
      <c r="B37" s="171" t="str">
        <f>+'Equipment Rental'!B3</f>
        <v>Equipment Rental</v>
      </c>
      <c r="C37" s="172">
        <f>+'Equipment Rental'!D45</f>
        <v>0</v>
      </c>
    </row>
    <row r="38" spans="1:3" ht="12.75">
      <c r="A38" s="171" t="str">
        <f>'Membership Dues - Students'!$D$1</f>
        <v>6811.00100.2660.100.1000.0000</v>
      </c>
      <c r="B38" s="171" t="str">
        <f>'Membership Dues - Students'!$B$3</f>
        <v>Misc. - Membership Dues, Students</v>
      </c>
      <c r="C38" s="172">
        <f>'Membership Dues - Students'!$D$45</f>
        <v>225</v>
      </c>
    </row>
    <row r="39" spans="1:3" ht="12.75">
      <c r="A39" s="171" t="str">
        <f>'Membership Dues - Admin'!$D$1</f>
        <v>6811.00100.2660.100.2410.0000</v>
      </c>
      <c r="B39" s="171" t="str">
        <f>'Membership Dues - Admin'!$B$3</f>
        <v>Misc. - Membership Dues, Admin</v>
      </c>
      <c r="C39" s="172">
        <f>'Membership Dues - Admin'!$D$45</f>
        <v>1663</v>
      </c>
    </row>
    <row r="40" spans="1:3" ht="12.75">
      <c r="A40" s="171" t="str">
        <f>'Field Trip Admissions - Student'!$D$1</f>
        <v>6894.00100.2660.100.2190.0000</v>
      </c>
      <c r="B40" s="171" t="str">
        <f>'Field Trip Admissions - Student'!$B$3</f>
        <v>Misc. - Student Admissions</v>
      </c>
      <c r="C40" s="172">
        <f>'Field Trip Admissions - Student'!$D$45</f>
        <v>0</v>
      </c>
    </row>
    <row r="41" spans="1:3" ht="12.75">
      <c r="A41" s="171" t="str">
        <f>'Travel - Registration'!$D$1</f>
        <v>6360.00100.2660.100.2213.0000</v>
      </c>
      <c r="B41" s="171" t="str">
        <f>'Travel - Registration'!$B$3</f>
        <v>Travel, Registration for Staff</v>
      </c>
      <c r="C41" s="172">
        <f>'Travel - Registration'!$D$45</f>
        <v>0</v>
      </c>
    </row>
    <row r="42" spans="1:3" ht="12.75">
      <c r="A42" s="171" t="str">
        <f>'Travel - Mileage'!$D$1</f>
        <v>6581.00100.2660.100.2410.0000</v>
      </c>
      <c r="B42" s="171" t="str">
        <f>'Travel - Mileage'!$B$3</f>
        <v>Travel, Mileage</v>
      </c>
      <c r="C42" s="172">
        <f>'Travel - Mileage'!$D$45</f>
        <v>0</v>
      </c>
    </row>
    <row r="43" spans="1:3" ht="12.75">
      <c r="A43" s="171" t="str">
        <f>'Travel - In State'!$D$1</f>
        <v>6582.00100.2660.100.2213.0000</v>
      </c>
      <c r="B43" s="171" t="str">
        <f>'Travel - In State'!$B$3</f>
        <v>Travel, In State</v>
      </c>
      <c r="C43" s="172">
        <f>'Travel - In State'!$D$45</f>
        <v>0</v>
      </c>
    </row>
    <row r="44" spans="1:3" ht="12.75">
      <c r="A44" s="171" t="str">
        <f>'Travel - Out of State'!$D$1</f>
        <v>6583.00100.2660.100.2213.0000</v>
      </c>
      <c r="B44" s="171" t="str">
        <f>'Travel - Out of State'!$B$3</f>
        <v>Travel, Out of State</v>
      </c>
      <c r="C44" s="172">
        <f>'Travel - Out of State'!$D$45</f>
        <v>0</v>
      </c>
    </row>
    <row r="45" spans="1:3" ht="12.75">
      <c r="A45" s="171" t="str">
        <f>'Capital - Library Materials'!$D$1</f>
        <v>6641.62500.2660.100.2220.0000</v>
      </c>
      <c r="B45" s="171" t="str">
        <f>'Capital - Library Materials'!$B$3</f>
        <v>Soft Capital, Library Materials</v>
      </c>
      <c r="C45" s="172" t="e">
        <f>'Capital - Library Materials'!$D$45</f>
        <v>#REF!</v>
      </c>
    </row>
    <row r="46" spans="1:3" ht="12.75">
      <c r="A46" s="171" t="str">
        <f>'Capital - Textbooks'!$D$1</f>
        <v>6642.62500.2660.100.1000.0000</v>
      </c>
      <c r="B46" s="171" t="str">
        <f>'Capital - Textbooks'!$B$3</f>
        <v>Soft Capital, Textbooks</v>
      </c>
      <c r="C46" s="172">
        <f>'Capital - Textbooks'!$D$45</f>
        <v>0</v>
      </c>
    </row>
    <row r="47" spans="1:3" ht="12.75">
      <c r="A47" s="171" t="str">
        <f>'Capital - Instructional Aids'!$D$1</f>
        <v>6643.62500.2660.100.1000.0000</v>
      </c>
      <c r="B47" s="171" t="str">
        <f>'Capital - Instructional Aids'!$B$3</f>
        <v>Soft Capital, Instructional Aids</v>
      </c>
      <c r="C47" s="172" t="e">
        <f>'Capital - Instructional Aids'!$D$45</f>
        <v>#REF!</v>
      </c>
    </row>
    <row r="48" spans="1:3" ht="12.75">
      <c r="A48" s="171" t="str">
        <f>'Capital - F&amp;E Classroom'!$D$1</f>
        <v>6731.62500.2660.100.1000.0000</v>
      </c>
      <c r="B48" s="171" t="str">
        <f>'Capital - F&amp;E Classroom'!$B$3</f>
        <v>Soft Capital, Furn &amp; Equip, Classroom</v>
      </c>
      <c r="C48" s="172" t="e">
        <f>'Capital - F&amp;E Classroom'!$D$45</f>
        <v>#REF!</v>
      </c>
    </row>
    <row r="49" spans="1:3" ht="12.75">
      <c r="A49" s="171" t="str">
        <f>'Capital - Technology Classroom'!$D$1</f>
        <v>6737.62500.2660.100.1000.0000</v>
      </c>
      <c r="B49" s="171" t="str">
        <f>'Capital - Technology Classroom'!$B$3</f>
        <v>Soft Capital, Technology, Classroom</v>
      </c>
      <c r="C49" s="172" t="e">
        <f>'Capital - Technology Classroom'!$D$45</f>
        <v>#REF!</v>
      </c>
    </row>
    <row r="50" spans="1:3" ht="12.75">
      <c r="A50" s="171" t="str">
        <f>'Capital - F&amp;E Admin'!$D$1</f>
        <v>6731.62500.2660.100.2410.0000</v>
      </c>
      <c r="B50" s="171" t="str">
        <f>'Capital - F&amp;E Admin'!$B$3</f>
        <v>Soft Capital, Furn &amp; Equip, Admin</v>
      </c>
      <c r="C50" s="172" t="e">
        <f>'Capital - F&amp;E Admin'!$D$45</f>
        <v>#REF!</v>
      </c>
    </row>
    <row r="51" spans="1:3" ht="12.75">
      <c r="A51" s="171" t="str">
        <f>'Capital - Technology Admin'!$D$1</f>
        <v>6737.62500.2660.100.2410.0000</v>
      </c>
      <c r="B51" s="171" t="str">
        <f>'Capital - Technology Admin'!$B$3</f>
        <v>Soft Capital, Technology, Admin</v>
      </c>
      <c r="C51" s="172" t="e">
        <f>'Capital - Technology Admin'!$D$45</f>
        <v>#REF!</v>
      </c>
    </row>
    <row r="52" spans="1:3" ht="12.75">
      <c r="A52" s="171" t="str">
        <f>'Capital - F&amp;E Sch Operations'!$D$1</f>
        <v>6731.62500.2660.100.2610.0000</v>
      </c>
      <c r="B52" s="171" t="str">
        <f>'Capital - F&amp;E Sch Operations'!$B$3</f>
        <v>Soft Capital, Furn &amp; Equip, Operations</v>
      </c>
      <c r="C52" s="172" t="e">
        <f>'Capital - F&amp;E Sch Operations'!$D$45</f>
        <v>#REF!</v>
      </c>
    </row>
    <row r="54" spans="2:3" ht="12.75">
      <c r="B54" s="233" t="s">
        <v>443</v>
      </c>
      <c r="C54" s="234" t="e">
        <f>SUM(C3:C53)</f>
        <v>#REF!</v>
      </c>
    </row>
  </sheetData>
  <sheetProtection password="C92E" sheet="1" objects="1" scenarios="1"/>
  <printOptions/>
  <pageMargins left="0.75" right="0.75" top="1" bottom="1" header="0.5" footer="0.5"/>
  <pageSetup horizontalDpi="600" verticalDpi="600" orientation="portrait" r:id="rId1"/>
</worksheet>
</file>

<file path=xl/worksheets/sheet44.xml><?xml version="1.0" encoding="utf-8"?>
<worksheet xmlns="http://schemas.openxmlformats.org/spreadsheetml/2006/main" xmlns:r="http://schemas.openxmlformats.org/officeDocument/2006/relationships">
  <sheetPr>
    <tabColor indexed="46"/>
  </sheetPr>
  <dimension ref="A1:A6"/>
  <sheetViews>
    <sheetView zoomScalePageLayoutView="0" workbookViewId="0" topLeftCell="A1">
      <selection activeCell="A1" sqref="A1"/>
    </sheetView>
  </sheetViews>
  <sheetFormatPr defaultColWidth="9.140625" defaultRowHeight="12.75"/>
  <sheetData>
    <row r="1" ht="12.75">
      <c r="A1" t="s">
        <v>415</v>
      </c>
    </row>
    <row r="2" ht="12.75">
      <c r="A2" t="s">
        <v>416</v>
      </c>
    </row>
    <row r="3" ht="12.75">
      <c r="A3" t="s">
        <v>417</v>
      </c>
    </row>
    <row r="4" ht="12.75">
      <c r="A4" t="s">
        <v>418</v>
      </c>
    </row>
    <row r="5" ht="12.75">
      <c r="A5" t="s">
        <v>419</v>
      </c>
    </row>
    <row r="6" ht="12.75">
      <c r="A6" t="s">
        <v>420</v>
      </c>
    </row>
  </sheetData>
  <sheetProtection password="C92E" sheet="1" objects="1" scenarios="1"/>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tabColor indexed="46"/>
  </sheetPr>
  <dimension ref="A1:A1"/>
  <sheetViews>
    <sheetView zoomScalePageLayoutView="0" workbookViewId="0" topLeftCell="A1">
      <selection activeCell="A1" sqref="A1"/>
    </sheetView>
  </sheetViews>
  <sheetFormatPr defaultColWidth="9.140625" defaultRowHeight="12.75"/>
  <sheetData/>
  <sheetProtection password="C92E"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3"/>
  </sheetPr>
  <dimension ref="A1:D113"/>
  <sheetViews>
    <sheetView zoomScalePageLayoutView="0" workbookViewId="0" topLeftCell="A1">
      <selection activeCell="A1" sqref="A1"/>
    </sheetView>
  </sheetViews>
  <sheetFormatPr defaultColWidth="9.140625" defaultRowHeight="12.75"/>
  <cols>
    <col min="1" max="1" width="16.28125" style="0" customWidth="1"/>
    <col min="2" max="2" width="32.57421875" style="0" customWidth="1"/>
    <col min="3" max="3" width="17.421875" style="0" customWidth="1"/>
    <col min="4" max="4" width="28.421875" style="0" bestFit="1" customWidth="1"/>
  </cols>
  <sheetData>
    <row r="1" spans="1:4" ht="12.75">
      <c r="A1" s="37" t="s">
        <v>219</v>
      </c>
      <c r="B1" s="38" t="str">
        <f>Summary!A3</f>
        <v>TUCSON High School</v>
      </c>
      <c r="C1" s="39" t="s">
        <v>220</v>
      </c>
      <c r="D1" s="40" t="s">
        <v>165</v>
      </c>
    </row>
    <row r="2" spans="1:4" ht="12.75">
      <c r="A2" s="41" t="s">
        <v>221</v>
      </c>
      <c r="B2" s="1" t="s">
        <v>222</v>
      </c>
      <c r="C2" s="5" t="s">
        <v>223</v>
      </c>
      <c r="D2" s="42"/>
    </row>
    <row r="3" spans="1:4" ht="12.75">
      <c r="A3" s="41" t="s">
        <v>224</v>
      </c>
      <c r="B3" s="1" t="s">
        <v>386</v>
      </c>
      <c r="C3" s="5" t="s">
        <v>226</v>
      </c>
      <c r="D3" s="42"/>
    </row>
    <row r="4" spans="1:4" ht="12.75">
      <c r="A4" s="41" t="s">
        <v>388</v>
      </c>
      <c r="B4" s="130">
        <f>+D45</f>
        <v>0</v>
      </c>
      <c r="C4" s="5"/>
      <c r="D4" s="131"/>
    </row>
    <row r="5" spans="1:4" ht="12.75">
      <c r="A5" s="132"/>
      <c r="C5" s="280" t="s">
        <v>73</v>
      </c>
      <c r="D5" s="93" t="s">
        <v>166</v>
      </c>
    </row>
    <row r="6" spans="1:4" ht="12.75">
      <c r="A6" s="11" t="s">
        <v>382</v>
      </c>
      <c r="B6" s="11" t="s">
        <v>228</v>
      </c>
      <c r="C6" s="13" t="s">
        <v>383</v>
      </c>
      <c r="D6" s="11" t="s">
        <v>230</v>
      </c>
    </row>
    <row r="7" spans="1:4" ht="22.5">
      <c r="A7" s="142"/>
      <c r="B7" s="133" t="s">
        <v>387</v>
      </c>
      <c r="C7" s="141">
        <v>0</v>
      </c>
      <c r="D7" s="144">
        <f>+C7*A7</f>
        <v>0</v>
      </c>
    </row>
    <row r="8" spans="1:4" ht="12.75">
      <c r="A8" s="200"/>
      <c r="B8" s="201"/>
      <c r="C8" s="202"/>
      <c r="D8" s="136">
        <f aca="true" t="shared" si="0" ref="D8:D42">+A8*$C$7</f>
        <v>0</v>
      </c>
    </row>
    <row r="9" spans="1:4" ht="12.75">
      <c r="A9" s="200"/>
      <c r="B9" s="201"/>
      <c r="C9" s="202"/>
      <c r="D9" s="136">
        <f t="shared" si="0"/>
        <v>0</v>
      </c>
    </row>
    <row r="10" spans="1:4" ht="12.75">
      <c r="A10" s="200"/>
      <c r="B10" s="201"/>
      <c r="C10" s="202"/>
      <c r="D10" s="136">
        <f t="shared" si="0"/>
        <v>0</v>
      </c>
    </row>
    <row r="11" spans="1:4" ht="12.75">
      <c r="A11" s="200"/>
      <c r="B11" s="201"/>
      <c r="C11" s="202"/>
      <c r="D11" s="136">
        <f t="shared" si="0"/>
        <v>0</v>
      </c>
    </row>
    <row r="12" spans="1:4" ht="12.75">
      <c r="A12" s="200"/>
      <c r="B12" s="201"/>
      <c r="C12" s="202"/>
      <c r="D12" s="136">
        <f t="shared" si="0"/>
        <v>0</v>
      </c>
    </row>
    <row r="13" spans="1:4" ht="12.75">
      <c r="A13" s="200"/>
      <c r="B13" s="201"/>
      <c r="C13" s="202"/>
      <c r="D13" s="136">
        <f t="shared" si="0"/>
        <v>0</v>
      </c>
    </row>
    <row r="14" spans="1:4" ht="12.75">
      <c r="A14" s="200"/>
      <c r="B14" s="201"/>
      <c r="C14" s="202"/>
      <c r="D14" s="136">
        <f t="shared" si="0"/>
        <v>0</v>
      </c>
    </row>
    <row r="15" spans="1:4" ht="12.75">
      <c r="A15" s="200"/>
      <c r="B15" s="201"/>
      <c r="C15" s="202"/>
      <c r="D15" s="136">
        <f t="shared" si="0"/>
        <v>0</v>
      </c>
    </row>
    <row r="16" spans="1:4" ht="12.75">
      <c r="A16" s="200"/>
      <c r="B16" s="201"/>
      <c r="C16" s="202"/>
      <c r="D16" s="136">
        <f t="shared" si="0"/>
        <v>0</v>
      </c>
    </row>
    <row r="17" spans="1:4" ht="12.75">
      <c r="A17" s="200"/>
      <c r="B17" s="201"/>
      <c r="C17" s="202"/>
      <c r="D17" s="136">
        <f t="shared" si="0"/>
        <v>0</v>
      </c>
    </row>
    <row r="18" spans="1:4" ht="12.75">
      <c r="A18" s="200"/>
      <c r="B18" s="201"/>
      <c r="C18" s="202"/>
      <c r="D18" s="136">
        <f t="shared" si="0"/>
        <v>0</v>
      </c>
    </row>
    <row r="19" spans="1:4" ht="12.75">
      <c r="A19" s="200"/>
      <c r="B19" s="201"/>
      <c r="C19" s="202"/>
      <c r="D19" s="136">
        <f t="shared" si="0"/>
        <v>0</v>
      </c>
    </row>
    <row r="20" spans="1:4" ht="12.75">
      <c r="A20" s="200"/>
      <c r="B20" s="201"/>
      <c r="C20" s="202"/>
      <c r="D20" s="136">
        <f t="shared" si="0"/>
        <v>0</v>
      </c>
    </row>
    <row r="21" spans="1:4" ht="12.75">
      <c r="A21" s="200"/>
      <c r="B21" s="201"/>
      <c r="C21" s="202"/>
      <c r="D21" s="136">
        <f t="shared" si="0"/>
        <v>0</v>
      </c>
    </row>
    <row r="22" spans="1:4" ht="12.75">
      <c r="A22" s="200"/>
      <c r="B22" s="201"/>
      <c r="C22" s="202"/>
      <c r="D22" s="136">
        <f t="shared" si="0"/>
        <v>0</v>
      </c>
    </row>
    <row r="23" spans="1:4" ht="12.75">
      <c r="A23" s="200"/>
      <c r="B23" s="201"/>
      <c r="C23" s="202"/>
      <c r="D23" s="136">
        <f t="shared" si="0"/>
        <v>0</v>
      </c>
    </row>
    <row r="24" spans="1:4" ht="12.75">
      <c r="A24" s="200"/>
      <c r="B24" s="201"/>
      <c r="C24" s="202"/>
      <c r="D24" s="136">
        <f t="shared" si="0"/>
        <v>0</v>
      </c>
    </row>
    <row r="25" spans="1:4" ht="12.75">
      <c r="A25" s="200"/>
      <c r="B25" s="201"/>
      <c r="C25" s="202"/>
      <c r="D25" s="136">
        <f t="shared" si="0"/>
        <v>0</v>
      </c>
    </row>
    <row r="26" spans="1:4" ht="12.75">
      <c r="A26" s="200"/>
      <c r="B26" s="201"/>
      <c r="C26" s="202"/>
      <c r="D26" s="136">
        <f t="shared" si="0"/>
        <v>0</v>
      </c>
    </row>
    <row r="27" spans="1:4" ht="12.75">
      <c r="A27" s="200"/>
      <c r="B27" s="201"/>
      <c r="C27" s="202"/>
      <c r="D27" s="136">
        <f t="shared" si="0"/>
        <v>0</v>
      </c>
    </row>
    <row r="28" spans="1:4" ht="12.75">
      <c r="A28" s="200"/>
      <c r="B28" s="201"/>
      <c r="C28" s="202"/>
      <c r="D28" s="136">
        <f t="shared" si="0"/>
        <v>0</v>
      </c>
    </row>
    <row r="29" spans="1:4" ht="12.75">
      <c r="A29" s="200"/>
      <c r="B29" s="201"/>
      <c r="C29" s="202"/>
      <c r="D29" s="136">
        <f t="shared" si="0"/>
        <v>0</v>
      </c>
    </row>
    <row r="30" spans="1:4" ht="12.75">
      <c r="A30" s="200"/>
      <c r="B30" s="201"/>
      <c r="C30" s="202"/>
      <c r="D30" s="136">
        <f t="shared" si="0"/>
        <v>0</v>
      </c>
    </row>
    <row r="31" spans="1:4" ht="12.75">
      <c r="A31" s="200"/>
      <c r="B31" s="201"/>
      <c r="C31" s="202"/>
      <c r="D31" s="136">
        <f t="shared" si="0"/>
        <v>0</v>
      </c>
    </row>
    <row r="32" spans="1:4" ht="12.75">
      <c r="A32" s="200"/>
      <c r="B32" s="201"/>
      <c r="C32" s="202"/>
      <c r="D32" s="136">
        <f t="shared" si="0"/>
        <v>0</v>
      </c>
    </row>
    <row r="33" spans="1:4" ht="12.75">
      <c r="A33" s="200"/>
      <c r="B33" s="201"/>
      <c r="C33" s="202"/>
      <c r="D33" s="136">
        <f t="shared" si="0"/>
        <v>0</v>
      </c>
    </row>
    <row r="34" spans="1:4" ht="12.75">
      <c r="A34" s="200"/>
      <c r="B34" s="201"/>
      <c r="C34" s="202"/>
      <c r="D34" s="136">
        <f t="shared" si="0"/>
        <v>0</v>
      </c>
    </row>
    <row r="35" spans="1:4" ht="12.75">
      <c r="A35" s="200"/>
      <c r="B35" s="201"/>
      <c r="C35" s="202"/>
      <c r="D35" s="136">
        <f t="shared" si="0"/>
        <v>0</v>
      </c>
    </row>
    <row r="36" spans="1:4" ht="12.75">
      <c r="A36" s="200"/>
      <c r="B36" s="201"/>
      <c r="C36" s="202"/>
      <c r="D36" s="136">
        <f t="shared" si="0"/>
        <v>0</v>
      </c>
    </row>
    <row r="37" spans="1:4" ht="12.75">
      <c r="A37" s="200"/>
      <c r="B37" s="201"/>
      <c r="C37" s="202"/>
      <c r="D37" s="136">
        <f t="shared" si="0"/>
        <v>0</v>
      </c>
    </row>
    <row r="38" spans="1:4" ht="12.75">
      <c r="A38" s="200"/>
      <c r="B38" s="201"/>
      <c r="C38" s="202"/>
      <c r="D38" s="136">
        <f t="shared" si="0"/>
        <v>0</v>
      </c>
    </row>
    <row r="39" spans="1:4" ht="12.75">
      <c r="A39" s="200"/>
      <c r="B39" s="201"/>
      <c r="C39" s="202"/>
      <c r="D39" s="136">
        <f t="shared" si="0"/>
        <v>0</v>
      </c>
    </row>
    <row r="40" spans="1:4" ht="12.75">
      <c r="A40" s="200"/>
      <c r="B40" s="201"/>
      <c r="C40" s="202"/>
      <c r="D40" s="136">
        <f t="shared" si="0"/>
        <v>0</v>
      </c>
    </row>
    <row r="41" spans="1:4" ht="12.75">
      <c r="A41" s="200"/>
      <c r="B41" s="201"/>
      <c r="C41" s="202"/>
      <c r="D41" s="136">
        <f t="shared" si="0"/>
        <v>0</v>
      </c>
    </row>
    <row r="42" spans="1:4" ht="12.75">
      <c r="A42" s="134"/>
      <c r="B42" s="1"/>
      <c r="C42" s="135"/>
      <c r="D42" s="136">
        <f t="shared" si="0"/>
        <v>0</v>
      </c>
    </row>
    <row r="43" spans="1:4" ht="12.75">
      <c r="A43" s="137"/>
      <c r="B43" s="20"/>
      <c r="C43" s="180" t="s">
        <v>413</v>
      </c>
      <c r="D43" s="138">
        <f>SUM(D8:D42)</f>
        <v>0</v>
      </c>
    </row>
    <row r="44" spans="1:4" ht="12.75">
      <c r="A44" s="182"/>
      <c r="B44" s="1"/>
      <c r="C44" s="8" t="s">
        <v>293</v>
      </c>
      <c r="D44" s="183">
        <v>0</v>
      </c>
    </row>
    <row r="45" spans="1:4" ht="12.75">
      <c r="A45" s="20"/>
      <c r="B45" s="20"/>
      <c r="C45" s="21" t="s">
        <v>385</v>
      </c>
      <c r="D45" s="143">
        <f>SUM(D43:D44)</f>
        <v>0</v>
      </c>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spans="1:4" ht="12.75">
      <c r="A55" s="28"/>
      <c r="B55" s="29"/>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spans="2:4" ht="12.75">
      <c r="B91" s="139"/>
      <c r="D91" s="55"/>
    </row>
    <row r="92" spans="2:4" ht="12.75">
      <c r="B92" s="30"/>
      <c r="C92" s="140"/>
      <c r="D92" s="55"/>
    </row>
    <row r="93" ht="12.75">
      <c r="D93" s="55"/>
    </row>
    <row r="100" spans="1:2" ht="12.75" hidden="1">
      <c r="A100" t="s">
        <v>276</v>
      </c>
      <c r="B100">
        <v>0</v>
      </c>
    </row>
    <row r="101" spans="1:2" ht="12.75" hidden="1">
      <c r="A101" t="s">
        <v>255</v>
      </c>
      <c r="B101" s="30" t="e">
        <f>+#REF!</f>
        <v>#REF!</v>
      </c>
    </row>
    <row r="103" spans="1:2" ht="12.75" hidden="1">
      <c r="A103" t="s">
        <v>248</v>
      </c>
      <c r="B103" s="30" t="e">
        <f>+#REF!</f>
        <v>#REF!</v>
      </c>
    </row>
    <row r="108" ht="12.75">
      <c r="B108" s="30"/>
    </row>
    <row r="113" ht="12.75">
      <c r="B113" s="30"/>
    </row>
  </sheetData>
  <sheetProtection password="C92E" sheet="1" objects="1" scenarios="1"/>
  <printOptions horizontalCentered="1"/>
  <pageMargins left="0.5" right="0.2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43"/>
    <pageSetUpPr fitToPage="1"/>
  </sheetPr>
  <dimension ref="A1:D93"/>
  <sheetViews>
    <sheetView zoomScalePageLayoutView="0" workbookViewId="0" topLeftCell="A1">
      <selection activeCell="A1" sqref="A1"/>
    </sheetView>
  </sheetViews>
  <sheetFormatPr defaultColWidth="9.140625" defaultRowHeight="12.75"/>
  <cols>
    <col min="1" max="1" width="15.8515625" style="0" customWidth="1"/>
    <col min="2" max="2" width="53.8515625" style="0" customWidth="1"/>
    <col min="3" max="3" width="17.28125" style="0" bestFit="1" customWidth="1"/>
    <col min="4" max="4" width="28.421875" style="0" bestFit="1" customWidth="1"/>
  </cols>
  <sheetData>
    <row r="1" spans="1:4" ht="12.75">
      <c r="A1" s="37" t="s">
        <v>219</v>
      </c>
      <c r="B1" s="38" t="str">
        <f>Summary!A3</f>
        <v>TUCSON High School</v>
      </c>
      <c r="C1" s="39" t="s">
        <v>220</v>
      </c>
      <c r="D1" s="40" t="s">
        <v>164</v>
      </c>
    </row>
    <row r="2" spans="1:4" ht="12.75">
      <c r="A2" s="41" t="s">
        <v>221</v>
      </c>
      <c r="B2" s="1" t="s">
        <v>222</v>
      </c>
      <c r="C2" s="5" t="s">
        <v>223</v>
      </c>
      <c r="D2" s="42"/>
    </row>
    <row r="3" spans="1:4" ht="12.75">
      <c r="A3" s="41" t="s">
        <v>224</v>
      </c>
      <c r="B3" s="1" t="s">
        <v>283</v>
      </c>
      <c r="C3" s="5" t="s">
        <v>226</v>
      </c>
      <c r="D3" s="42"/>
    </row>
    <row r="4" spans="1:4" ht="13.5" thickBot="1">
      <c r="A4" s="43" t="s">
        <v>388</v>
      </c>
      <c r="B4" s="209" t="e">
        <f>+D45</f>
        <v>#REF!</v>
      </c>
      <c r="C4" s="44"/>
      <c r="D4" s="210"/>
    </row>
    <row r="5" spans="1:4" ht="12.75">
      <c r="A5" s="127"/>
      <c r="B5" s="281"/>
      <c r="C5" s="282" t="s">
        <v>73</v>
      </c>
      <c r="D5" s="281" t="s">
        <v>161</v>
      </c>
    </row>
    <row r="6" spans="1:4" s="124" customFormat="1" ht="12.75">
      <c r="A6" s="54" t="s">
        <v>235</v>
      </c>
      <c r="B6" s="123" t="s">
        <v>228</v>
      </c>
      <c r="C6" s="54" t="s">
        <v>239</v>
      </c>
      <c r="D6" s="54" t="s">
        <v>230</v>
      </c>
    </row>
    <row r="7" spans="1:4" ht="12.75">
      <c r="A7" s="283"/>
      <c r="B7" s="11" t="s">
        <v>238</v>
      </c>
      <c r="C7" s="284">
        <v>61</v>
      </c>
      <c r="D7" s="285"/>
    </row>
    <row r="8" spans="1:4" ht="12.75">
      <c r="A8" s="286"/>
      <c r="B8" s="1"/>
      <c r="C8" s="218">
        <f aca="true" t="shared" si="0" ref="C8:C42">+A8*LOP</f>
        <v>0</v>
      </c>
      <c r="D8" s="214">
        <f aca="true" t="shared" si="1" ref="D8:D42">+C8*A8</f>
        <v>0</v>
      </c>
    </row>
    <row r="9" spans="1:4" ht="12.75">
      <c r="A9" s="286"/>
      <c r="B9" s="1"/>
      <c r="C9" s="218">
        <f t="shared" si="0"/>
        <v>0</v>
      </c>
      <c r="D9" s="214">
        <f t="shared" si="1"/>
        <v>0</v>
      </c>
    </row>
    <row r="10" spans="1:4" ht="12.75">
      <c r="A10" s="286"/>
      <c r="B10" s="1"/>
      <c r="C10" s="218">
        <f t="shared" si="0"/>
        <v>0</v>
      </c>
      <c r="D10" s="214">
        <f t="shared" si="1"/>
        <v>0</v>
      </c>
    </row>
    <row r="11" spans="1:4" ht="12.75">
      <c r="A11" s="286"/>
      <c r="B11" s="1"/>
      <c r="C11" s="218">
        <f t="shared" si="0"/>
        <v>0</v>
      </c>
      <c r="D11" s="214">
        <f t="shared" si="1"/>
        <v>0</v>
      </c>
    </row>
    <row r="12" spans="1:4" ht="12.75">
      <c r="A12" s="286"/>
      <c r="B12" s="1"/>
      <c r="C12" s="218">
        <f t="shared" si="0"/>
        <v>0</v>
      </c>
      <c r="D12" s="214">
        <f t="shared" si="1"/>
        <v>0</v>
      </c>
    </row>
    <row r="13" spans="1:4" ht="12.75">
      <c r="A13" s="286"/>
      <c r="B13" s="1"/>
      <c r="C13" s="218">
        <f t="shared" si="0"/>
        <v>0</v>
      </c>
      <c r="D13" s="214">
        <f t="shared" si="1"/>
        <v>0</v>
      </c>
    </row>
    <row r="14" spans="1:4" ht="12.75">
      <c r="A14" s="286"/>
      <c r="B14" s="1"/>
      <c r="C14" s="218">
        <f t="shared" si="0"/>
        <v>0</v>
      </c>
      <c r="D14" s="214">
        <f t="shared" si="1"/>
        <v>0</v>
      </c>
    </row>
    <row r="15" spans="1:4" ht="12.75">
      <c r="A15" s="286"/>
      <c r="B15" s="1"/>
      <c r="C15" s="218">
        <f t="shared" si="0"/>
        <v>0</v>
      </c>
      <c r="D15" s="214">
        <f t="shared" si="1"/>
        <v>0</v>
      </c>
    </row>
    <row r="16" spans="1:4" ht="12.75">
      <c r="A16" s="286"/>
      <c r="B16" s="1"/>
      <c r="C16" s="218">
        <f t="shared" si="0"/>
        <v>0</v>
      </c>
      <c r="D16" s="214">
        <f t="shared" si="1"/>
        <v>0</v>
      </c>
    </row>
    <row r="17" spans="1:4" ht="12.75">
      <c r="A17" s="286"/>
      <c r="B17" s="1"/>
      <c r="C17" s="218">
        <f t="shared" si="0"/>
        <v>0</v>
      </c>
      <c r="D17" s="214">
        <f t="shared" si="1"/>
        <v>0</v>
      </c>
    </row>
    <row r="18" spans="1:4" ht="12.75">
      <c r="A18" s="286"/>
      <c r="B18" s="1"/>
      <c r="C18" s="218">
        <f t="shared" si="0"/>
        <v>0</v>
      </c>
      <c r="D18" s="214">
        <f t="shared" si="1"/>
        <v>0</v>
      </c>
    </row>
    <row r="19" spans="1:4" ht="12.75">
      <c r="A19" s="286"/>
      <c r="B19" s="1"/>
      <c r="C19" s="218">
        <f t="shared" si="0"/>
        <v>0</v>
      </c>
      <c r="D19" s="214">
        <f t="shared" si="1"/>
        <v>0</v>
      </c>
    </row>
    <row r="20" spans="1:4" ht="12.75">
      <c r="A20" s="286"/>
      <c r="B20" s="1"/>
      <c r="C20" s="218">
        <f t="shared" si="0"/>
        <v>0</v>
      </c>
      <c r="D20" s="214">
        <f t="shared" si="1"/>
        <v>0</v>
      </c>
    </row>
    <row r="21" spans="1:4" ht="12.75">
      <c r="A21" s="286"/>
      <c r="B21" s="1"/>
      <c r="C21" s="218">
        <f t="shared" si="0"/>
        <v>0</v>
      </c>
      <c r="D21" s="214">
        <f t="shared" si="1"/>
        <v>0</v>
      </c>
    </row>
    <row r="22" spans="1:4" ht="12.75">
      <c r="A22" s="286"/>
      <c r="B22" s="1"/>
      <c r="C22" s="218">
        <f t="shared" si="0"/>
        <v>0</v>
      </c>
      <c r="D22" s="214">
        <f t="shared" si="1"/>
        <v>0</v>
      </c>
    </row>
    <row r="23" spans="1:4" ht="12.75">
      <c r="A23" s="286"/>
      <c r="B23" s="1"/>
      <c r="C23" s="218">
        <f t="shared" si="0"/>
        <v>0</v>
      </c>
      <c r="D23" s="214">
        <f t="shared" si="1"/>
        <v>0</v>
      </c>
    </row>
    <row r="24" spans="1:4" ht="12.75">
      <c r="A24" s="286"/>
      <c r="B24" s="1"/>
      <c r="C24" s="218">
        <f t="shared" si="0"/>
        <v>0</v>
      </c>
      <c r="D24" s="214">
        <f t="shared" si="1"/>
        <v>0</v>
      </c>
    </row>
    <row r="25" spans="1:4" ht="12.75">
      <c r="A25" s="286"/>
      <c r="B25" s="1"/>
      <c r="C25" s="218">
        <f t="shared" si="0"/>
        <v>0</v>
      </c>
      <c r="D25" s="214">
        <f t="shared" si="1"/>
        <v>0</v>
      </c>
    </row>
    <row r="26" spans="1:4" ht="12.75">
      <c r="A26" s="286"/>
      <c r="B26" s="1"/>
      <c r="C26" s="218">
        <f t="shared" si="0"/>
        <v>0</v>
      </c>
      <c r="D26" s="214">
        <f t="shared" si="1"/>
        <v>0</v>
      </c>
    </row>
    <row r="27" spans="1:4" ht="12.75">
      <c r="A27" s="286"/>
      <c r="B27" s="1"/>
      <c r="C27" s="218">
        <f t="shared" si="0"/>
        <v>0</v>
      </c>
      <c r="D27" s="214">
        <f t="shared" si="1"/>
        <v>0</v>
      </c>
    </row>
    <row r="28" spans="1:4" ht="12.75">
      <c r="A28" s="286"/>
      <c r="B28" s="1"/>
      <c r="C28" s="218">
        <f t="shared" si="0"/>
        <v>0</v>
      </c>
      <c r="D28" s="214">
        <f t="shared" si="1"/>
        <v>0</v>
      </c>
    </row>
    <row r="29" spans="1:4" ht="12.75">
      <c r="A29" s="286"/>
      <c r="B29" s="1"/>
      <c r="C29" s="218">
        <f t="shared" si="0"/>
        <v>0</v>
      </c>
      <c r="D29" s="214">
        <f t="shared" si="1"/>
        <v>0</v>
      </c>
    </row>
    <row r="30" spans="1:4" ht="12.75">
      <c r="A30" s="286"/>
      <c r="B30" s="1"/>
      <c r="C30" s="218">
        <f t="shared" si="0"/>
        <v>0</v>
      </c>
      <c r="D30" s="214">
        <f t="shared" si="1"/>
        <v>0</v>
      </c>
    </row>
    <row r="31" spans="1:4" ht="12.75">
      <c r="A31" s="286"/>
      <c r="B31" s="1"/>
      <c r="C31" s="218">
        <f t="shared" si="0"/>
        <v>0</v>
      </c>
      <c r="D31" s="214">
        <f t="shared" si="1"/>
        <v>0</v>
      </c>
    </row>
    <row r="32" spans="1:4" ht="12.75">
      <c r="A32" s="286"/>
      <c r="B32" s="1"/>
      <c r="C32" s="218">
        <f t="shared" si="0"/>
        <v>0</v>
      </c>
      <c r="D32" s="214">
        <f t="shared" si="1"/>
        <v>0</v>
      </c>
    </row>
    <row r="33" spans="1:4" ht="12.75">
      <c r="A33" s="286"/>
      <c r="B33" s="1"/>
      <c r="C33" s="218">
        <f t="shared" si="0"/>
        <v>0</v>
      </c>
      <c r="D33" s="214">
        <f t="shared" si="1"/>
        <v>0</v>
      </c>
    </row>
    <row r="34" spans="1:4" ht="12.75">
      <c r="A34" s="286"/>
      <c r="B34" s="1"/>
      <c r="C34" s="218">
        <f t="shared" si="0"/>
        <v>0</v>
      </c>
      <c r="D34" s="214">
        <f t="shared" si="1"/>
        <v>0</v>
      </c>
    </row>
    <row r="35" spans="1:4" ht="12.75">
      <c r="A35" s="286"/>
      <c r="B35" s="1"/>
      <c r="C35" s="218">
        <f t="shared" si="0"/>
        <v>0</v>
      </c>
      <c r="D35" s="214">
        <f t="shared" si="1"/>
        <v>0</v>
      </c>
    </row>
    <row r="36" spans="1:4" ht="12.75">
      <c r="A36" s="286"/>
      <c r="B36" s="1"/>
      <c r="C36" s="218">
        <f t="shared" si="0"/>
        <v>0</v>
      </c>
      <c r="D36" s="214">
        <f t="shared" si="1"/>
        <v>0</v>
      </c>
    </row>
    <row r="37" spans="1:4" ht="12.75">
      <c r="A37" s="286"/>
      <c r="B37" s="1"/>
      <c r="C37" s="218">
        <f t="shared" si="0"/>
        <v>0</v>
      </c>
      <c r="D37" s="214">
        <f t="shared" si="1"/>
        <v>0</v>
      </c>
    </row>
    <row r="38" spans="1:4" ht="12.75">
      <c r="A38" s="286"/>
      <c r="B38" s="1"/>
      <c r="C38" s="218">
        <f t="shared" si="0"/>
        <v>0</v>
      </c>
      <c r="D38" s="214">
        <f t="shared" si="1"/>
        <v>0</v>
      </c>
    </row>
    <row r="39" spans="1:4" ht="12.75">
      <c r="A39" s="286"/>
      <c r="B39" s="1"/>
      <c r="C39" s="218">
        <f t="shared" si="0"/>
        <v>0</v>
      </c>
      <c r="D39" s="214">
        <f t="shared" si="1"/>
        <v>0</v>
      </c>
    </row>
    <row r="40" spans="1:4" ht="12.75">
      <c r="A40" s="286"/>
      <c r="B40" s="1"/>
      <c r="C40" s="218">
        <f t="shared" si="0"/>
        <v>0</v>
      </c>
      <c r="D40" s="214">
        <f t="shared" si="1"/>
        <v>0</v>
      </c>
    </row>
    <row r="41" spans="1:4" ht="12.75">
      <c r="A41" s="286"/>
      <c r="B41" s="1"/>
      <c r="C41" s="218">
        <f t="shared" si="0"/>
        <v>0</v>
      </c>
      <c r="D41" s="214">
        <f t="shared" si="1"/>
        <v>0</v>
      </c>
    </row>
    <row r="42" spans="1:4" ht="12.75">
      <c r="A42" s="286"/>
      <c r="B42" s="1"/>
      <c r="C42" s="218">
        <f t="shared" si="0"/>
        <v>0</v>
      </c>
      <c r="D42" s="214">
        <f t="shared" si="1"/>
        <v>0</v>
      </c>
    </row>
    <row r="43" spans="1:4" ht="12.75">
      <c r="A43" s="24"/>
      <c r="B43" s="20"/>
      <c r="C43" s="74" t="s">
        <v>286</v>
      </c>
      <c r="D43" s="72">
        <f>SUM(D8:D42)</f>
        <v>0</v>
      </c>
    </row>
    <row r="44" spans="1:4" ht="12.75">
      <c r="A44" s="1"/>
      <c r="B44" s="1"/>
      <c r="C44" s="8" t="s">
        <v>293</v>
      </c>
      <c r="D44" s="294" t="e">
        <f>+D43*ben_temp</f>
        <v>#REF!</v>
      </c>
    </row>
    <row r="45" spans="1:4" ht="12.75">
      <c r="A45" s="71"/>
      <c r="B45" s="59"/>
      <c r="C45" s="26" t="s">
        <v>287</v>
      </c>
      <c r="D45" s="295"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90" spans="1:2" ht="12.75">
      <c r="A90" t="s">
        <v>276</v>
      </c>
      <c r="B90" t="e">
        <v>#REF!</v>
      </c>
    </row>
    <row r="91" spans="1:2" ht="12.75">
      <c r="A91" t="s">
        <v>255</v>
      </c>
      <c r="B91" s="30" t="e">
        <f>+#REF!</f>
        <v>#REF!</v>
      </c>
    </row>
    <row r="93" spans="1:2" ht="12.75" hidden="1">
      <c r="A93" t="s">
        <v>248</v>
      </c>
      <c r="B93" s="30" t="e">
        <f>+#REF!</f>
        <v>#REF!</v>
      </c>
    </row>
  </sheetData>
  <sheetProtection password="C92E" sheet="1" objects="1" scenarios="1"/>
  <printOptions horizontalCentered="1"/>
  <pageMargins left="0.5" right="0.5" top="1" bottom="1" header="0.5" footer="0.5"/>
  <pageSetup fitToHeight="1" fitToWidth="1" horizontalDpi="600" verticalDpi="600" orientation="portrait" scale="84" r:id="rId1"/>
</worksheet>
</file>

<file path=xl/worksheets/sheet7.xml><?xml version="1.0" encoding="utf-8"?>
<worksheet xmlns="http://schemas.openxmlformats.org/spreadsheetml/2006/main" xmlns:r="http://schemas.openxmlformats.org/officeDocument/2006/relationships">
  <sheetPr>
    <tabColor indexed="43"/>
  </sheetPr>
  <dimension ref="A1:D106"/>
  <sheetViews>
    <sheetView zoomScalePageLayoutView="0" workbookViewId="0" topLeftCell="A1">
      <selection activeCell="A1" sqref="A1"/>
    </sheetView>
  </sheetViews>
  <sheetFormatPr defaultColWidth="9.140625" defaultRowHeight="12.75"/>
  <cols>
    <col min="1" max="1" width="16.28125" style="0" customWidth="1"/>
    <col min="2" max="2" width="32.57421875" style="0" customWidth="1"/>
    <col min="3" max="3" width="17.28125" style="0" bestFit="1" customWidth="1"/>
    <col min="4" max="4" width="28.421875" style="0" bestFit="1" customWidth="1"/>
  </cols>
  <sheetData>
    <row r="1" spans="1:4" ht="12.75">
      <c r="A1" s="37" t="s">
        <v>219</v>
      </c>
      <c r="B1" s="38" t="str">
        <f>Summary!A3</f>
        <v>TUCSON High School</v>
      </c>
      <c r="C1" s="39" t="s">
        <v>220</v>
      </c>
      <c r="D1" s="40" t="s">
        <v>163</v>
      </c>
    </row>
    <row r="2" spans="1:4" ht="12.75">
      <c r="A2" s="41" t="s">
        <v>221</v>
      </c>
      <c r="B2" s="1" t="s">
        <v>222</v>
      </c>
      <c r="C2" s="5" t="s">
        <v>223</v>
      </c>
      <c r="D2" s="42"/>
    </row>
    <row r="3" spans="1:4" ht="12.75">
      <c r="A3" s="41" t="s">
        <v>224</v>
      </c>
      <c r="B3" s="1" t="s">
        <v>284</v>
      </c>
      <c r="C3" s="5" t="s">
        <v>226</v>
      </c>
      <c r="D3" s="42"/>
    </row>
    <row r="4" spans="1:4" ht="13.5" thickBot="1">
      <c r="A4" s="43" t="s">
        <v>388</v>
      </c>
      <c r="B4" s="209" t="e">
        <f>+D45</f>
        <v>#REF!</v>
      </c>
      <c r="C4" s="44"/>
      <c r="D4" s="210"/>
    </row>
    <row r="5" spans="3:4" ht="12.75">
      <c r="C5" s="280" t="s">
        <v>73</v>
      </c>
      <c r="D5" t="s">
        <v>161</v>
      </c>
    </row>
    <row r="6" spans="1:4" ht="12.75">
      <c r="A6" s="15" t="s">
        <v>235</v>
      </c>
      <c r="B6" s="94" t="s">
        <v>236</v>
      </c>
      <c r="C6" s="16" t="s">
        <v>239</v>
      </c>
      <c r="D6" s="284"/>
    </row>
    <row r="7" spans="1:4" ht="12.75">
      <c r="A7" s="283"/>
      <c r="B7" s="17" t="s">
        <v>76</v>
      </c>
      <c r="C7" s="16">
        <v>1110</v>
      </c>
      <c r="D7" s="284">
        <f>+C7*A7</f>
        <v>0</v>
      </c>
    </row>
    <row r="8" spans="1:4" ht="12.75">
      <c r="A8" s="211">
        <v>84</v>
      </c>
      <c r="B8" s="201"/>
      <c r="C8" s="218"/>
      <c r="D8" s="218">
        <f aca="true" t="shared" si="0" ref="D8:D42">+sub_Rate*A8</f>
        <v>93240</v>
      </c>
    </row>
    <row r="9" spans="1:4" ht="12.75">
      <c r="A9" s="211"/>
      <c r="B9" s="201"/>
      <c r="C9" s="218"/>
      <c r="D9" s="218">
        <f t="shared" si="0"/>
        <v>0</v>
      </c>
    </row>
    <row r="10" spans="1:4" ht="12.75">
      <c r="A10" s="211"/>
      <c r="B10" s="201"/>
      <c r="C10" s="218"/>
      <c r="D10" s="218">
        <f t="shared" si="0"/>
        <v>0</v>
      </c>
    </row>
    <row r="11" spans="1:4" ht="12.75">
      <c r="A11" s="211"/>
      <c r="B11" s="201"/>
      <c r="C11" s="218"/>
      <c r="D11" s="218">
        <f t="shared" si="0"/>
        <v>0</v>
      </c>
    </row>
    <row r="12" spans="1:4" ht="12.75">
      <c r="A12" s="211"/>
      <c r="B12" s="201"/>
      <c r="C12" s="218"/>
      <c r="D12" s="218">
        <f t="shared" si="0"/>
        <v>0</v>
      </c>
    </row>
    <row r="13" spans="1:4" ht="12.75">
      <c r="A13" s="211"/>
      <c r="B13" s="201"/>
      <c r="C13" s="218"/>
      <c r="D13" s="218">
        <f t="shared" si="0"/>
        <v>0</v>
      </c>
    </row>
    <row r="14" spans="1:4" ht="12.75">
      <c r="A14" s="211"/>
      <c r="B14" s="201"/>
      <c r="C14" s="218"/>
      <c r="D14" s="218">
        <f t="shared" si="0"/>
        <v>0</v>
      </c>
    </row>
    <row r="15" spans="1:4" ht="12.75">
      <c r="A15" s="211"/>
      <c r="B15" s="201"/>
      <c r="C15" s="218"/>
      <c r="D15" s="218">
        <f t="shared" si="0"/>
        <v>0</v>
      </c>
    </row>
    <row r="16" spans="1:4" ht="12.75">
      <c r="A16" s="211"/>
      <c r="B16" s="201"/>
      <c r="C16" s="218"/>
      <c r="D16" s="218">
        <f t="shared" si="0"/>
        <v>0</v>
      </c>
    </row>
    <row r="17" spans="1:4" ht="12.75">
      <c r="A17" s="211"/>
      <c r="B17" s="201"/>
      <c r="C17" s="218"/>
      <c r="D17" s="218">
        <f t="shared" si="0"/>
        <v>0</v>
      </c>
    </row>
    <row r="18" spans="1:4" ht="12.75">
      <c r="A18" s="211"/>
      <c r="B18" s="201"/>
      <c r="C18" s="218"/>
      <c r="D18" s="218">
        <f t="shared" si="0"/>
        <v>0</v>
      </c>
    </row>
    <row r="19" spans="1:4" ht="12.75">
      <c r="A19" s="211"/>
      <c r="B19" s="201"/>
      <c r="C19" s="218"/>
      <c r="D19" s="218">
        <f t="shared" si="0"/>
        <v>0</v>
      </c>
    </row>
    <row r="20" spans="1:4" ht="12.75">
      <c r="A20" s="211"/>
      <c r="B20" s="201"/>
      <c r="C20" s="218"/>
      <c r="D20" s="218">
        <f t="shared" si="0"/>
        <v>0</v>
      </c>
    </row>
    <row r="21" spans="1:4" ht="12.75">
      <c r="A21" s="211"/>
      <c r="B21" s="201"/>
      <c r="C21" s="218"/>
      <c r="D21" s="218">
        <f t="shared" si="0"/>
        <v>0</v>
      </c>
    </row>
    <row r="22" spans="1:4" ht="12.75">
      <c r="A22" s="211"/>
      <c r="B22" s="201"/>
      <c r="C22" s="218"/>
      <c r="D22" s="218">
        <f t="shared" si="0"/>
        <v>0</v>
      </c>
    </row>
    <row r="23" spans="1:4" ht="12.75">
      <c r="A23" s="211"/>
      <c r="B23" s="201"/>
      <c r="C23" s="218"/>
      <c r="D23" s="218">
        <f t="shared" si="0"/>
        <v>0</v>
      </c>
    </row>
    <row r="24" spans="1:4" ht="12.75">
      <c r="A24" s="211"/>
      <c r="B24" s="201"/>
      <c r="C24" s="218"/>
      <c r="D24" s="218">
        <f t="shared" si="0"/>
        <v>0</v>
      </c>
    </row>
    <row r="25" spans="1:4" ht="12.75">
      <c r="A25" s="211"/>
      <c r="B25" s="201"/>
      <c r="C25" s="218"/>
      <c r="D25" s="218">
        <f t="shared" si="0"/>
        <v>0</v>
      </c>
    </row>
    <row r="26" spans="1:4" ht="12.75">
      <c r="A26" s="211"/>
      <c r="B26" s="201"/>
      <c r="C26" s="218"/>
      <c r="D26" s="218">
        <f t="shared" si="0"/>
        <v>0</v>
      </c>
    </row>
    <row r="27" spans="1:4" ht="12.75">
      <c r="A27" s="211"/>
      <c r="B27" s="201"/>
      <c r="C27" s="218"/>
      <c r="D27" s="218">
        <f t="shared" si="0"/>
        <v>0</v>
      </c>
    </row>
    <row r="28" spans="1:4" ht="12.75">
      <c r="A28" s="211"/>
      <c r="B28" s="201"/>
      <c r="C28" s="218"/>
      <c r="D28" s="218">
        <f t="shared" si="0"/>
        <v>0</v>
      </c>
    </row>
    <row r="29" spans="1:4" ht="12.75">
      <c r="A29" s="211"/>
      <c r="B29" s="201"/>
      <c r="C29" s="218"/>
      <c r="D29" s="218">
        <f t="shared" si="0"/>
        <v>0</v>
      </c>
    </row>
    <row r="30" spans="1:4" ht="12.75">
      <c r="A30" s="211"/>
      <c r="B30" s="201"/>
      <c r="C30" s="218"/>
      <c r="D30" s="218">
        <f t="shared" si="0"/>
        <v>0</v>
      </c>
    </row>
    <row r="31" spans="1:4" ht="12.75">
      <c r="A31" s="211"/>
      <c r="B31" s="201"/>
      <c r="C31" s="218"/>
      <c r="D31" s="218">
        <f t="shared" si="0"/>
        <v>0</v>
      </c>
    </row>
    <row r="32" spans="1:4" ht="12.75">
      <c r="A32" s="211"/>
      <c r="B32" s="201"/>
      <c r="C32" s="218"/>
      <c r="D32" s="218">
        <f t="shared" si="0"/>
        <v>0</v>
      </c>
    </row>
    <row r="33" spans="1:4" ht="12.75">
      <c r="A33" s="211"/>
      <c r="B33" s="201"/>
      <c r="C33" s="218"/>
      <c r="D33" s="218">
        <f t="shared" si="0"/>
        <v>0</v>
      </c>
    </row>
    <row r="34" spans="1:4" ht="12.75">
      <c r="A34" s="211"/>
      <c r="B34" s="201"/>
      <c r="C34" s="218"/>
      <c r="D34" s="218">
        <f t="shared" si="0"/>
        <v>0</v>
      </c>
    </row>
    <row r="35" spans="1:4" ht="12.75">
      <c r="A35" s="211"/>
      <c r="B35" s="201"/>
      <c r="C35" s="218"/>
      <c r="D35" s="218">
        <f t="shared" si="0"/>
        <v>0</v>
      </c>
    </row>
    <row r="36" spans="1:4" ht="12.75">
      <c r="A36" s="211"/>
      <c r="B36" s="201"/>
      <c r="C36" s="218"/>
      <c r="D36" s="218">
        <f t="shared" si="0"/>
        <v>0</v>
      </c>
    </row>
    <row r="37" spans="1:4" ht="12.75">
      <c r="A37" s="211"/>
      <c r="B37" s="201"/>
      <c r="C37" s="218"/>
      <c r="D37" s="218">
        <f t="shared" si="0"/>
        <v>0</v>
      </c>
    </row>
    <row r="38" spans="1:4" ht="12.75">
      <c r="A38" s="211"/>
      <c r="B38" s="201"/>
      <c r="C38" s="218"/>
      <c r="D38" s="218">
        <f t="shared" si="0"/>
        <v>0</v>
      </c>
    </row>
    <row r="39" spans="1:4" ht="12.75">
      <c r="A39" s="211"/>
      <c r="B39" s="201"/>
      <c r="C39" s="218"/>
      <c r="D39" s="218">
        <f t="shared" si="0"/>
        <v>0</v>
      </c>
    </row>
    <row r="40" spans="1:4" ht="12.75">
      <c r="A40" s="211"/>
      <c r="B40" s="201"/>
      <c r="C40" s="218"/>
      <c r="D40" s="218">
        <f t="shared" si="0"/>
        <v>0</v>
      </c>
    </row>
    <row r="41" spans="1:4" ht="12.75">
      <c r="A41" s="211"/>
      <c r="B41" s="201"/>
      <c r="C41" s="218"/>
      <c r="D41" s="218">
        <f t="shared" si="0"/>
        <v>0</v>
      </c>
    </row>
    <row r="42" spans="1:4" ht="12.75">
      <c r="A42" s="211"/>
      <c r="B42" s="201"/>
      <c r="C42" s="218"/>
      <c r="D42" s="218">
        <f t="shared" si="0"/>
        <v>0</v>
      </c>
    </row>
    <row r="43" spans="1:4" ht="12.75">
      <c r="A43" s="68"/>
      <c r="B43" s="58"/>
      <c r="C43" s="75" t="s">
        <v>353</v>
      </c>
      <c r="D43" s="73">
        <f>SUM(D8:D42)</f>
        <v>93240</v>
      </c>
    </row>
    <row r="44" spans="1:4" ht="12.75">
      <c r="A44" s="1"/>
      <c r="B44" s="1"/>
      <c r="C44" s="8" t="str">
        <f>'Loss of Planning'!C44</f>
        <v>Benefits/Employer Related Expenses:</v>
      </c>
      <c r="D44" s="218" t="e">
        <f>+D43*ben_temp</f>
        <v>#REF!</v>
      </c>
    </row>
    <row r="45" spans="1:4" ht="12.75">
      <c r="A45" s="25"/>
      <c r="B45" s="20"/>
      <c r="C45" s="26" t="s">
        <v>237</v>
      </c>
      <c r="D45" s="72"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spans="1:4" ht="12.75">
      <c r="A58" s="28"/>
      <c r="B58" s="29"/>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ht="12.75">
      <c r="D88" s="215"/>
    </row>
    <row r="89" ht="12.75">
      <c r="D89" s="215"/>
    </row>
    <row r="90" ht="12.75">
      <c r="D90" s="215"/>
    </row>
    <row r="91" ht="12.75">
      <c r="D91" s="215"/>
    </row>
    <row r="92" ht="12.75">
      <c r="D92" s="215"/>
    </row>
    <row r="93" ht="12.75">
      <c r="D93" s="215"/>
    </row>
    <row r="94" ht="12.75">
      <c r="D94" s="215"/>
    </row>
    <row r="95" ht="12.75">
      <c r="D95" s="215"/>
    </row>
    <row r="96" ht="12.75">
      <c r="D96" s="215"/>
    </row>
    <row r="103" spans="1:2" ht="12.75">
      <c r="A103" t="s">
        <v>276</v>
      </c>
      <c r="B103" t="e">
        <v>#REF!</v>
      </c>
    </row>
    <row r="104" spans="1:2" ht="12.75">
      <c r="A104" t="s">
        <v>255</v>
      </c>
      <c r="B104" s="30" t="e">
        <f>+#REF!</f>
        <v>#REF!</v>
      </c>
    </row>
    <row r="106" spans="1:2" ht="12.75" hidden="1">
      <c r="A106" t="s">
        <v>248</v>
      </c>
      <c r="B106" s="30" t="e">
        <f>+#REF!</f>
        <v>#REF!</v>
      </c>
    </row>
  </sheetData>
  <sheetProtection password="C92E" sheet="1" objects="1" scenarios="1"/>
  <printOptions horizontalCentered="1"/>
  <pageMargins left="0.5" right="0.25" top="1" bottom="0.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43"/>
  </sheetPr>
  <dimension ref="A1:D77"/>
  <sheetViews>
    <sheetView zoomScalePageLayoutView="0" workbookViewId="0" topLeftCell="A1">
      <selection activeCell="A1" sqref="A1"/>
    </sheetView>
  </sheetViews>
  <sheetFormatPr defaultColWidth="9.140625" defaultRowHeight="12.75"/>
  <cols>
    <col min="1" max="1" width="16.28125" style="0" customWidth="1"/>
    <col min="2" max="2" width="32.57421875" style="0" customWidth="1"/>
    <col min="3" max="3" width="17.28125" style="0" bestFit="1" customWidth="1"/>
    <col min="4" max="4" width="28.421875" style="0" bestFit="1" customWidth="1"/>
  </cols>
  <sheetData>
    <row r="1" spans="1:4" ht="12.75">
      <c r="A1" s="37" t="s">
        <v>219</v>
      </c>
      <c r="B1" s="38" t="str">
        <f>Summary!A3</f>
        <v>TUCSON High School</v>
      </c>
      <c r="C1" s="39" t="s">
        <v>220</v>
      </c>
      <c r="D1" s="40" t="s">
        <v>162</v>
      </c>
    </row>
    <row r="2" spans="1:4" ht="12.75">
      <c r="A2" s="41" t="s">
        <v>221</v>
      </c>
      <c r="B2" s="1" t="s">
        <v>222</v>
      </c>
      <c r="C2" s="5" t="s">
        <v>223</v>
      </c>
      <c r="D2" s="42"/>
    </row>
    <row r="3" spans="1:4" ht="12.75">
      <c r="A3" s="41" t="s">
        <v>224</v>
      </c>
      <c r="B3" s="1" t="s">
        <v>285</v>
      </c>
      <c r="C3" s="5" t="s">
        <v>226</v>
      </c>
      <c r="D3" s="42"/>
    </row>
    <row r="4" spans="1:4" ht="13.5" thickBot="1">
      <c r="A4" s="43" t="s">
        <v>388</v>
      </c>
      <c r="B4" s="209" t="e">
        <f>+D45</f>
        <v>#REF!</v>
      </c>
      <c r="C4" s="44"/>
      <c r="D4" s="210"/>
    </row>
    <row r="5" spans="3:4" ht="12.75">
      <c r="C5" s="280" t="s">
        <v>73</v>
      </c>
      <c r="D5" t="s">
        <v>161</v>
      </c>
    </row>
    <row r="6" spans="1:4" ht="12.75">
      <c r="A6" s="15" t="s">
        <v>235</v>
      </c>
      <c r="B6" s="94" t="s">
        <v>321</v>
      </c>
      <c r="C6" s="16" t="s">
        <v>206</v>
      </c>
      <c r="D6" s="284"/>
    </row>
    <row r="7" spans="1:4" ht="12.75">
      <c r="A7" s="283"/>
      <c r="B7" s="17"/>
      <c r="C7" s="16">
        <v>111</v>
      </c>
      <c r="D7" s="284"/>
    </row>
    <row r="8" spans="1:4" ht="12.75">
      <c r="A8" s="211">
        <v>14</v>
      </c>
      <c r="B8" s="201"/>
      <c r="C8" s="287"/>
      <c r="D8" s="218">
        <f aca="true" t="shared" si="0" ref="D8:D42">$C$7*A8</f>
        <v>1554</v>
      </c>
    </row>
    <row r="9" spans="1:4" ht="12.75">
      <c r="A9" s="211"/>
      <c r="B9" s="201"/>
      <c r="C9" s="287"/>
      <c r="D9" s="218">
        <f t="shared" si="0"/>
        <v>0</v>
      </c>
    </row>
    <row r="10" spans="1:4" ht="12.75">
      <c r="A10" s="211"/>
      <c r="B10" s="201"/>
      <c r="C10" s="287"/>
      <c r="D10" s="218">
        <f t="shared" si="0"/>
        <v>0</v>
      </c>
    </row>
    <row r="11" spans="1:4" ht="12.75">
      <c r="A11" s="211"/>
      <c r="B11" s="201"/>
      <c r="C11" s="287"/>
      <c r="D11" s="218">
        <f t="shared" si="0"/>
        <v>0</v>
      </c>
    </row>
    <row r="12" spans="1:4" ht="12.75">
      <c r="A12" s="211"/>
      <c r="B12" s="201"/>
      <c r="C12" s="287"/>
      <c r="D12" s="218">
        <f t="shared" si="0"/>
        <v>0</v>
      </c>
    </row>
    <row r="13" spans="1:4" ht="12.75">
      <c r="A13" s="211"/>
      <c r="B13" s="201"/>
      <c r="C13" s="287"/>
      <c r="D13" s="218">
        <f t="shared" si="0"/>
        <v>0</v>
      </c>
    </row>
    <row r="14" spans="1:4" ht="12.75">
      <c r="A14" s="211"/>
      <c r="B14" s="201"/>
      <c r="C14" s="287"/>
      <c r="D14" s="218">
        <f t="shared" si="0"/>
        <v>0</v>
      </c>
    </row>
    <row r="15" spans="1:4" ht="12.75">
      <c r="A15" s="211"/>
      <c r="B15" s="201"/>
      <c r="C15" s="287"/>
      <c r="D15" s="218">
        <f t="shared" si="0"/>
        <v>0</v>
      </c>
    </row>
    <row r="16" spans="1:4" ht="12.75">
      <c r="A16" s="211"/>
      <c r="B16" s="201"/>
      <c r="C16" s="287"/>
      <c r="D16" s="218">
        <f t="shared" si="0"/>
        <v>0</v>
      </c>
    </row>
    <row r="17" spans="1:4" ht="12.75">
      <c r="A17" s="211"/>
      <c r="B17" s="201"/>
      <c r="C17" s="287"/>
      <c r="D17" s="218">
        <f t="shared" si="0"/>
        <v>0</v>
      </c>
    </row>
    <row r="18" spans="1:4" ht="12.75">
      <c r="A18" s="211"/>
      <c r="B18" s="201"/>
      <c r="C18" s="287"/>
      <c r="D18" s="218">
        <f t="shared" si="0"/>
        <v>0</v>
      </c>
    </row>
    <row r="19" spans="1:4" ht="12.75">
      <c r="A19" s="211"/>
      <c r="B19" s="201"/>
      <c r="C19" s="287"/>
      <c r="D19" s="218">
        <f t="shared" si="0"/>
        <v>0</v>
      </c>
    </row>
    <row r="20" spans="1:4" ht="12.75">
      <c r="A20" s="211"/>
      <c r="B20" s="201"/>
      <c r="C20" s="287"/>
      <c r="D20" s="218">
        <f t="shared" si="0"/>
        <v>0</v>
      </c>
    </row>
    <row r="21" spans="1:4" ht="12.75">
      <c r="A21" s="211"/>
      <c r="B21" s="201"/>
      <c r="C21" s="287"/>
      <c r="D21" s="218">
        <f t="shared" si="0"/>
        <v>0</v>
      </c>
    </row>
    <row r="22" spans="1:4" ht="12.75">
      <c r="A22" s="211"/>
      <c r="B22" s="201"/>
      <c r="C22" s="287"/>
      <c r="D22" s="218">
        <f t="shared" si="0"/>
        <v>0</v>
      </c>
    </row>
    <row r="23" spans="1:4" ht="12.75">
      <c r="A23" s="211"/>
      <c r="B23" s="201"/>
      <c r="C23" s="287"/>
      <c r="D23" s="218">
        <f t="shared" si="0"/>
        <v>0</v>
      </c>
    </row>
    <row r="24" spans="1:4" ht="12.75">
      <c r="A24" s="211"/>
      <c r="B24" s="201"/>
      <c r="C24" s="287"/>
      <c r="D24" s="218">
        <f t="shared" si="0"/>
        <v>0</v>
      </c>
    </row>
    <row r="25" spans="1:4" ht="12.75">
      <c r="A25" s="211"/>
      <c r="B25" s="201"/>
      <c r="C25" s="287"/>
      <c r="D25" s="218">
        <f t="shared" si="0"/>
        <v>0</v>
      </c>
    </row>
    <row r="26" spans="1:4" ht="12.75">
      <c r="A26" s="211"/>
      <c r="B26" s="201"/>
      <c r="C26" s="287"/>
      <c r="D26" s="218">
        <f t="shared" si="0"/>
        <v>0</v>
      </c>
    </row>
    <row r="27" spans="1:4" ht="12.75">
      <c r="A27" s="211"/>
      <c r="B27" s="201"/>
      <c r="C27" s="287"/>
      <c r="D27" s="218">
        <f t="shared" si="0"/>
        <v>0</v>
      </c>
    </row>
    <row r="28" spans="1:4" ht="12.75">
      <c r="A28" s="211"/>
      <c r="B28" s="201"/>
      <c r="C28" s="287"/>
      <c r="D28" s="218">
        <f t="shared" si="0"/>
        <v>0</v>
      </c>
    </row>
    <row r="29" spans="1:4" ht="12.75">
      <c r="A29" s="211"/>
      <c r="B29" s="201"/>
      <c r="C29" s="287"/>
      <c r="D29" s="218">
        <f t="shared" si="0"/>
        <v>0</v>
      </c>
    </row>
    <row r="30" spans="1:4" ht="12.75">
      <c r="A30" s="211"/>
      <c r="B30" s="201"/>
      <c r="C30" s="287"/>
      <c r="D30" s="218">
        <f t="shared" si="0"/>
        <v>0</v>
      </c>
    </row>
    <row r="31" spans="1:4" ht="12.75">
      <c r="A31" s="211"/>
      <c r="B31" s="201"/>
      <c r="C31" s="287"/>
      <c r="D31" s="218">
        <f t="shared" si="0"/>
        <v>0</v>
      </c>
    </row>
    <row r="32" spans="1:4" ht="12.75">
      <c r="A32" s="211"/>
      <c r="B32" s="201"/>
      <c r="C32" s="287"/>
      <c r="D32" s="218">
        <f t="shared" si="0"/>
        <v>0</v>
      </c>
    </row>
    <row r="33" spans="1:4" ht="12.75">
      <c r="A33" s="211"/>
      <c r="B33" s="201"/>
      <c r="C33" s="287"/>
      <c r="D33" s="218">
        <f t="shared" si="0"/>
        <v>0</v>
      </c>
    </row>
    <row r="34" spans="1:4" ht="12.75">
      <c r="A34" s="211"/>
      <c r="B34" s="201"/>
      <c r="C34" s="287"/>
      <c r="D34" s="218">
        <f t="shared" si="0"/>
        <v>0</v>
      </c>
    </row>
    <row r="35" spans="1:4" ht="12.75">
      <c r="A35" s="211"/>
      <c r="B35" s="201"/>
      <c r="C35" s="287"/>
      <c r="D35" s="218">
        <f t="shared" si="0"/>
        <v>0</v>
      </c>
    </row>
    <row r="36" spans="1:4" ht="12.75">
      <c r="A36" s="211"/>
      <c r="B36" s="201"/>
      <c r="C36" s="287"/>
      <c r="D36" s="218">
        <f t="shared" si="0"/>
        <v>0</v>
      </c>
    </row>
    <row r="37" spans="1:4" ht="12.75">
      <c r="A37" s="211"/>
      <c r="B37" s="201"/>
      <c r="C37" s="287"/>
      <c r="D37" s="218">
        <f t="shared" si="0"/>
        <v>0</v>
      </c>
    </row>
    <row r="38" spans="1:4" ht="12.75">
      <c r="A38" s="211"/>
      <c r="B38" s="201"/>
      <c r="C38" s="287"/>
      <c r="D38" s="218">
        <f t="shared" si="0"/>
        <v>0</v>
      </c>
    </row>
    <row r="39" spans="1:4" ht="12.75">
      <c r="A39" s="211"/>
      <c r="B39" s="201"/>
      <c r="C39" s="287"/>
      <c r="D39" s="218">
        <f t="shared" si="0"/>
        <v>0</v>
      </c>
    </row>
    <row r="40" spans="1:4" ht="12.75">
      <c r="A40" s="211"/>
      <c r="B40" s="201"/>
      <c r="C40" s="287"/>
      <c r="D40" s="218">
        <f t="shared" si="0"/>
        <v>0</v>
      </c>
    </row>
    <row r="41" spans="1:4" ht="12.75">
      <c r="A41" s="211"/>
      <c r="B41" s="201"/>
      <c r="C41" s="287"/>
      <c r="D41" s="218">
        <f t="shared" si="0"/>
        <v>0</v>
      </c>
    </row>
    <row r="42" spans="1:4" ht="12.75">
      <c r="A42" s="211"/>
      <c r="B42" s="201"/>
      <c r="C42" s="287"/>
      <c r="D42" s="218">
        <f t="shared" si="0"/>
        <v>0</v>
      </c>
    </row>
    <row r="43" spans="1:4" ht="12.75">
      <c r="A43" s="219"/>
      <c r="B43" s="24"/>
      <c r="C43" s="76" t="s">
        <v>288</v>
      </c>
      <c r="D43" s="72">
        <f>SUM(D8:D42)</f>
        <v>1554</v>
      </c>
    </row>
    <row r="44" spans="1:4" ht="12.75">
      <c r="A44" s="1"/>
      <c r="B44" s="1"/>
      <c r="C44" s="8" t="str">
        <f>'Loss of Planning'!C44</f>
        <v>Benefits/Employer Related Expenses:</v>
      </c>
      <c r="D44" s="218" t="e">
        <f>+D43*ben_temp</f>
        <v>#REF!</v>
      </c>
    </row>
    <row r="45" spans="1:4" ht="12.75">
      <c r="A45" s="24"/>
      <c r="B45" s="24"/>
      <c r="C45" s="26" t="s">
        <v>288</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ht="12.75">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75" ht="12.75">
      <c r="B75" s="30"/>
    </row>
    <row r="77" spans="1:2" ht="12.75" hidden="1">
      <c r="A77" t="s">
        <v>248</v>
      </c>
      <c r="B77" s="30" t="e">
        <f>+#REF!</f>
        <v>#REF!</v>
      </c>
    </row>
  </sheetData>
  <sheetProtection password="C92E" sheet="1" objects="1" scenarios="1"/>
  <printOptions horizontalCentered="1"/>
  <pageMargins left="0.5" right="0.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43"/>
  </sheetPr>
  <dimension ref="A1:E104"/>
  <sheetViews>
    <sheetView zoomScalePageLayoutView="0" workbookViewId="0" topLeftCell="A1">
      <selection activeCell="A1" sqref="A1"/>
    </sheetView>
  </sheetViews>
  <sheetFormatPr defaultColWidth="9.140625" defaultRowHeight="12.75"/>
  <cols>
    <col min="1" max="1" width="15.140625" style="0" customWidth="1"/>
    <col min="2" max="2" width="33.140625" style="0" customWidth="1"/>
    <col min="3" max="3" width="17.28125" style="0" customWidth="1"/>
    <col min="4" max="4" width="28.421875" style="0" bestFit="1" customWidth="1"/>
  </cols>
  <sheetData>
    <row r="1" spans="1:4" ht="15" customHeight="1">
      <c r="A1" s="37" t="s">
        <v>219</v>
      </c>
      <c r="B1" s="38" t="str">
        <f>Summary!A3</f>
        <v>TUCSON High School</v>
      </c>
      <c r="C1" s="39" t="s">
        <v>220</v>
      </c>
      <c r="D1" s="40" t="s">
        <v>160</v>
      </c>
    </row>
    <row r="2" spans="1:4" ht="15" customHeight="1">
      <c r="A2" s="41" t="s">
        <v>221</v>
      </c>
      <c r="B2" s="1" t="s">
        <v>222</v>
      </c>
      <c r="C2" s="5" t="s">
        <v>223</v>
      </c>
      <c r="D2" s="42"/>
    </row>
    <row r="3" spans="1:4" ht="15" customHeight="1">
      <c r="A3" s="41" t="s">
        <v>224</v>
      </c>
      <c r="B3" s="1" t="s">
        <v>289</v>
      </c>
      <c r="C3" s="5" t="s">
        <v>226</v>
      </c>
      <c r="D3" s="42"/>
    </row>
    <row r="4" spans="1:4" ht="15" customHeight="1" thickBot="1">
      <c r="A4" s="43" t="s">
        <v>388</v>
      </c>
      <c r="B4" s="209" t="e">
        <f>+D45</f>
        <v>#REF!</v>
      </c>
      <c r="C4" s="44"/>
      <c r="D4" s="210"/>
    </row>
    <row r="5" spans="3:4" ht="15" customHeight="1">
      <c r="C5" s="280" t="s">
        <v>73</v>
      </c>
      <c r="D5" t="s">
        <v>161</v>
      </c>
    </row>
    <row r="6" spans="1:4" ht="15" customHeight="1">
      <c r="A6" s="11" t="s">
        <v>234</v>
      </c>
      <c r="B6" s="94" t="s">
        <v>241</v>
      </c>
      <c r="C6" s="13" t="s">
        <v>233</v>
      </c>
      <c r="D6" s="11" t="s">
        <v>230</v>
      </c>
    </row>
    <row r="7" spans="1:4" ht="15" customHeight="1">
      <c r="A7" s="283"/>
      <c r="B7" s="11"/>
      <c r="C7" s="16">
        <v>10</v>
      </c>
      <c r="D7" s="285"/>
    </row>
    <row r="8" spans="1:4" ht="15" customHeight="1">
      <c r="A8" s="211"/>
      <c r="B8" s="201"/>
      <c r="C8" s="288"/>
      <c r="D8" s="214">
        <f aca="true" t="shared" si="0" ref="D8:D42">+$C$7*A8</f>
        <v>0</v>
      </c>
    </row>
    <row r="9" spans="1:4" ht="15" customHeight="1">
      <c r="A9" s="211"/>
      <c r="B9" s="201"/>
      <c r="C9" s="288"/>
      <c r="D9" s="214">
        <f t="shared" si="0"/>
        <v>0</v>
      </c>
    </row>
    <row r="10" spans="1:4" ht="15" customHeight="1">
      <c r="A10" s="211"/>
      <c r="B10" s="201"/>
      <c r="C10" s="288"/>
      <c r="D10" s="214">
        <f t="shared" si="0"/>
        <v>0</v>
      </c>
    </row>
    <row r="11" spans="1:4" ht="15" customHeight="1">
      <c r="A11" s="211"/>
      <c r="B11" s="201"/>
      <c r="C11" s="288"/>
      <c r="D11" s="214">
        <f t="shared" si="0"/>
        <v>0</v>
      </c>
    </row>
    <row r="12" spans="1:4" ht="15" customHeight="1">
      <c r="A12" s="211"/>
      <c r="B12" s="201"/>
      <c r="C12" s="288"/>
      <c r="D12" s="214">
        <f t="shared" si="0"/>
        <v>0</v>
      </c>
    </row>
    <row r="13" spans="1:4" ht="15" customHeight="1">
      <c r="A13" s="211"/>
      <c r="B13" s="201"/>
      <c r="C13" s="288"/>
      <c r="D13" s="214">
        <f t="shared" si="0"/>
        <v>0</v>
      </c>
    </row>
    <row r="14" spans="1:4" ht="15" customHeight="1">
      <c r="A14" s="211"/>
      <c r="B14" s="201"/>
      <c r="C14" s="288"/>
      <c r="D14" s="214">
        <f t="shared" si="0"/>
        <v>0</v>
      </c>
    </row>
    <row r="15" spans="1:4" ht="15" customHeight="1">
      <c r="A15" s="211"/>
      <c r="B15" s="201"/>
      <c r="C15" s="288"/>
      <c r="D15" s="214">
        <f t="shared" si="0"/>
        <v>0</v>
      </c>
    </row>
    <row r="16" spans="1:4" ht="15" customHeight="1">
      <c r="A16" s="211"/>
      <c r="B16" s="201"/>
      <c r="C16" s="288"/>
      <c r="D16" s="214">
        <f t="shared" si="0"/>
        <v>0</v>
      </c>
    </row>
    <row r="17" spans="1:4" ht="15" customHeight="1">
      <c r="A17" s="211"/>
      <c r="B17" s="201"/>
      <c r="C17" s="288"/>
      <c r="D17" s="214">
        <f t="shared" si="0"/>
        <v>0</v>
      </c>
    </row>
    <row r="18" spans="1:4" ht="15" customHeight="1">
      <c r="A18" s="211"/>
      <c r="B18" s="201"/>
      <c r="C18" s="288"/>
      <c r="D18" s="214">
        <f t="shared" si="0"/>
        <v>0</v>
      </c>
    </row>
    <row r="19" spans="1:4" ht="15" customHeight="1">
      <c r="A19" s="211"/>
      <c r="B19" s="201"/>
      <c r="C19" s="288"/>
      <c r="D19" s="214">
        <f t="shared" si="0"/>
        <v>0</v>
      </c>
    </row>
    <row r="20" spans="1:4" ht="15" customHeight="1">
      <c r="A20" s="211"/>
      <c r="B20" s="201"/>
      <c r="C20" s="288"/>
      <c r="D20" s="214">
        <f t="shared" si="0"/>
        <v>0</v>
      </c>
    </row>
    <row r="21" spans="1:4" ht="15" customHeight="1">
      <c r="A21" s="211"/>
      <c r="B21" s="201"/>
      <c r="C21" s="288"/>
      <c r="D21" s="214">
        <f t="shared" si="0"/>
        <v>0</v>
      </c>
    </row>
    <row r="22" spans="1:4" ht="15" customHeight="1">
      <c r="A22" s="211"/>
      <c r="B22" s="201"/>
      <c r="C22" s="288"/>
      <c r="D22" s="214">
        <f t="shared" si="0"/>
        <v>0</v>
      </c>
    </row>
    <row r="23" spans="1:4" ht="15" customHeight="1">
      <c r="A23" s="211"/>
      <c r="B23" s="201"/>
      <c r="C23" s="288"/>
      <c r="D23" s="214">
        <f t="shared" si="0"/>
        <v>0</v>
      </c>
    </row>
    <row r="24" spans="1:4" ht="15" customHeight="1">
      <c r="A24" s="211"/>
      <c r="B24" s="201"/>
      <c r="C24" s="288"/>
      <c r="D24" s="214">
        <f t="shared" si="0"/>
        <v>0</v>
      </c>
    </row>
    <row r="25" spans="1:4" ht="15" customHeight="1">
      <c r="A25" s="211"/>
      <c r="B25" s="201"/>
      <c r="C25" s="288"/>
      <c r="D25" s="214">
        <f t="shared" si="0"/>
        <v>0</v>
      </c>
    </row>
    <row r="26" spans="1:4" ht="15" customHeight="1">
      <c r="A26" s="211"/>
      <c r="B26" s="201"/>
      <c r="C26" s="288"/>
      <c r="D26" s="214">
        <f t="shared" si="0"/>
        <v>0</v>
      </c>
    </row>
    <row r="27" spans="1:4" ht="15" customHeight="1">
      <c r="A27" s="211"/>
      <c r="B27" s="201"/>
      <c r="C27" s="288"/>
      <c r="D27" s="214">
        <f t="shared" si="0"/>
        <v>0</v>
      </c>
    </row>
    <row r="28" spans="1:4" ht="15" customHeight="1">
      <c r="A28" s="211"/>
      <c r="B28" s="201"/>
      <c r="C28" s="288"/>
      <c r="D28" s="214">
        <f t="shared" si="0"/>
        <v>0</v>
      </c>
    </row>
    <row r="29" spans="1:4" ht="15" customHeight="1">
      <c r="A29" s="211"/>
      <c r="B29" s="201"/>
      <c r="C29" s="288"/>
      <c r="D29" s="214">
        <f t="shared" si="0"/>
        <v>0</v>
      </c>
    </row>
    <row r="30" spans="1:4" ht="15" customHeight="1">
      <c r="A30" s="211"/>
      <c r="B30" s="201"/>
      <c r="C30" s="288"/>
      <c r="D30" s="214">
        <f t="shared" si="0"/>
        <v>0</v>
      </c>
    </row>
    <row r="31" spans="1:4" ht="15" customHeight="1">
      <c r="A31" s="211"/>
      <c r="B31" s="201"/>
      <c r="C31" s="288"/>
      <c r="D31" s="214">
        <f t="shared" si="0"/>
        <v>0</v>
      </c>
    </row>
    <row r="32" spans="1:4" ht="15" customHeight="1">
      <c r="A32" s="211"/>
      <c r="B32" s="201"/>
      <c r="C32" s="288"/>
      <c r="D32" s="214">
        <f t="shared" si="0"/>
        <v>0</v>
      </c>
    </row>
    <row r="33" spans="1:4" ht="15" customHeight="1">
      <c r="A33" s="211"/>
      <c r="B33" s="201"/>
      <c r="C33" s="288"/>
      <c r="D33" s="214">
        <f t="shared" si="0"/>
        <v>0</v>
      </c>
    </row>
    <row r="34" spans="1:4" ht="15" customHeight="1">
      <c r="A34" s="211"/>
      <c r="B34" s="201"/>
      <c r="C34" s="288"/>
      <c r="D34" s="214">
        <f t="shared" si="0"/>
        <v>0</v>
      </c>
    </row>
    <row r="35" spans="1:4" ht="15" customHeight="1">
      <c r="A35" s="211"/>
      <c r="B35" s="201"/>
      <c r="C35" s="288"/>
      <c r="D35" s="214">
        <f t="shared" si="0"/>
        <v>0</v>
      </c>
    </row>
    <row r="36" spans="1:4" ht="15" customHeight="1">
      <c r="A36" s="211"/>
      <c r="B36" s="201"/>
      <c r="C36" s="218"/>
      <c r="D36" s="214">
        <f t="shared" si="0"/>
        <v>0</v>
      </c>
    </row>
    <row r="37" spans="1:4" ht="15" customHeight="1">
      <c r="A37" s="211"/>
      <c r="B37" s="201"/>
      <c r="C37" s="218"/>
      <c r="D37" s="214">
        <f t="shared" si="0"/>
        <v>0</v>
      </c>
    </row>
    <row r="38" spans="1:4" ht="15" customHeight="1">
      <c r="A38" s="211"/>
      <c r="B38" s="201"/>
      <c r="C38" s="218"/>
      <c r="D38" s="214">
        <f t="shared" si="0"/>
        <v>0</v>
      </c>
    </row>
    <row r="39" spans="1:4" ht="15" customHeight="1">
      <c r="A39" s="211"/>
      <c r="B39" s="201"/>
      <c r="C39" s="218"/>
      <c r="D39" s="214">
        <f t="shared" si="0"/>
        <v>0</v>
      </c>
    </row>
    <row r="40" spans="1:4" ht="15" customHeight="1">
      <c r="A40" s="211"/>
      <c r="B40" s="201"/>
      <c r="C40" s="218"/>
      <c r="D40" s="214">
        <f t="shared" si="0"/>
        <v>0</v>
      </c>
    </row>
    <row r="41" spans="1:4" ht="15" customHeight="1">
      <c r="A41" s="211"/>
      <c r="B41" s="201"/>
      <c r="C41" s="218"/>
      <c r="D41" s="214">
        <f t="shared" si="0"/>
        <v>0</v>
      </c>
    </row>
    <row r="42" spans="1:4" ht="15" customHeight="1">
      <c r="A42" s="211"/>
      <c r="B42" s="201"/>
      <c r="C42" s="218"/>
      <c r="D42" s="214">
        <f t="shared" si="0"/>
        <v>0</v>
      </c>
    </row>
    <row r="43" spans="1:5" ht="15" customHeight="1">
      <c r="A43" s="60"/>
      <c r="B43" s="26"/>
      <c r="C43" s="74" t="s">
        <v>290</v>
      </c>
      <c r="D43" s="73">
        <f>SUM(D8:D42)</f>
        <v>0</v>
      </c>
      <c r="E43" s="9"/>
    </row>
    <row r="44" spans="1:4" ht="15" customHeight="1">
      <c r="A44" s="1"/>
      <c r="B44" s="1"/>
      <c r="C44" s="8" t="str">
        <f>'Loss of Planning'!C44</f>
        <v>Benefits/Employer Related Expenses:</v>
      </c>
      <c r="D44" s="214" t="e">
        <f>+D43*ben_temp</f>
        <v>#REF!</v>
      </c>
    </row>
    <row r="45" spans="1:4" ht="15" customHeight="1">
      <c r="A45" s="24"/>
      <c r="B45" s="24"/>
      <c r="C45" s="26" t="s">
        <v>242</v>
      </c>
      <c r="D45" s="27" t="e">
        <f>SUM(D43:D44)</f>
        <v>#REF!</v>
      </c>
    </row>
    <row r="46" ht="12.75">
      <c r="D46" s="215"/>
    </row>
    <row r="47" ht="12.75">
      <c r="D47" s="215"/>
    </row>
    <row r="48" ht="12.75">
      <c r="D48" s="215"/>
    </row>
    <row r="49" ht="12.75">
      <c r="D49" s="215"/>
    </row>
    <row r="50" ht="12.75">
      <c r="D50" s="215"/>
    </row>
    <row r="51" ht="12.75">
      <c r="D51" s="215"/>
    </row>
    <row r="52" ht="12.75">
      <c r="D52" s="215"/>
    </row>
    <row r="53" ht="12.75">
      <c r="D53" s="215"/>
    </row>
    <row r="54" ht="12.75">
      <c r="D54" s="215"/>
    </row>
    <row r="55" ht="12.75">
      <c r="D55" s="215"/>
    </row>
    <row r="56" spans="2:4" ht="12.75">
      <c r="B56" s="30"/>
      <c r="D56" s="215"/>
    </row>
    <row r="57" ht="12.75">
      <c r="D57" s="215"/>
    </row>
    <row r="58" ht="12.75">
      <c r="D58" s="215"/>
    </row>
    <row r="59" ht="12.75">
      <c r="D59" s="215"/>
    </row>
    <row r="60" ht="12.75">
      <c r="D60" s="215"/>
    </row>
    <row r="61" ht="12.75">
      <c r="D61" s="215"/>
    </row>
    <row r="62" ht="12.75">
      <c r="D62" s="215"/>
    </row>
    <row r="63" ht="12.75">
      <c r="D63" s="215"/>
    </row>
    <row r="64" ht="12.75">
      <c r="D64" s="215"/>
    </row>
    <row r="65" ht="12.75">
      <c r="D65" s="215"/>
    </row>
    <row r="66" ht="12.75">
      <c r="D66" s="215"/>
    </row>
    <row r="67" ht="12.75">
      <c r="D67" s="215"/>
    </row>
    <row r="68" ht="12.75">
      <c r="D68" s="215"/>
    </row>
    <row r="69" ht="12.75">
      <c r="D69" s="215"/>
    </row>
    <row r="70" ht="12.75">
      <c r="D70" s="215"/>
    </row>
    <row r="71" ht="12.75">
      <c r="D71" s="215"/>
    </row>
    <row r="72" ht="12.75">
      <c r="D72" s="215"/>
    </row>
    <row r="73" ht="12.75">
      <c r="D73" s="215"/>
    </row>
    <row r="74" ht="12.75">
      <c r="D74" s="215"/>
    </row>
    <row r="75" ht="12.75">
      <c r="D75" s="215"/>
    </row>
    <row r="76" ht="12.75">
      <c r="D76" s="215"/>
    </row>
    <row r="77" ht="12.75">
      <c r="D77" s="215"/>
    </row>
    <row r="78" ht="12.75">
      <c r="D78" s="215"/>
    </row>
    <row r="79" ht="12.75">
      <c r="D79" s="215"/>
    </row>
    <row r="80" ht="12.75">
      <c r="D80" s="215"/>
    </row>
    <row r="81" ht="12.75">
      <c r="D81" s="215"/>
    </row>
    <row r="82" ht="12.75">
      <c r="D82" s="215"/>
    </row>
    <row r="83" ht="12.75">
      <c r="D83" s="215"/>
    </row>
    <row r="84" ht="12.75">
      <c r="D84" s="215"/>
    </row>
    <row r="85" ht="12.75">
      <c r="D85" s="215"/>
    </row>
    <row r="86" ht="12.75">
      <c r="D86" s="215"/>
    </row>
    <row r="87" ht="12.75">
      <c r="D87" s="215"/>
    </row>
    <row r="88" ht="12.75">
      <c r="D88" s="215"/>
    </row>
    <row r="89" ht="12.75">
      <c r="D89" s="215"/>
    </row>
    <row r="90" ht="12.75">
      <c r="D90" s="215"/>
    </row>
    <row r="91" ht="12.75">
      <c r="D91" s="215"/>
    </row>
    <row r="92" ht="12.75">
      <c r="D92" s="215"/>
    </row>
    <row r="93" ht="12.75">
      <c r="D93" s="215"/>
    </row>
    <row r="94" ht="12.75">
      <c r="D94" s="215"/>
    </row>
    <row r="95" ht="12.75">
      <c r="D95" s="215"/>
    </row>
    <row r="96" ht="12.75">
      <c r="D96" s="215"/>
    </row>
    <row r="97" ht="12.75">
      <c r="D97" s="215"/>
    </row>
    <row r="98" ht="12.75">
      <c r="D98" s="215"/>
    </row>
    <row r="99" ht="12.75">
      <c r="D99" s="215"/>
    </row>
    <row r="101" spans="1:2" ht="12.75" hidden="1">
      <c r="A101" t="s">
        <v>276</v>
      </c>
      <c r="B101" t="e">
        <v>#REF!</v>
      </c>
    </row>
    <row r="102" spans="1:2" ht="12.75" hidden="1">
      <c r="A102" t="s">
        <v>255</v>
      </c>
      <c r="B102" s="30" t="e">
        <f>+D45</f>
        <v>#REF!</v>
      </c>
    </row>
    <row r="104" spans="1:2" ht="12.75" hidden="1">
      <c r="A104" t="s">
        <v>248</v>
      </c>
      <c r="B104" s="30" t="e">
        <f>+D45</f>
        <v>#REF!</v>
      </c>
    </row>
  </sheetData>
  <sheetProtection password="C92E" sheet="1" objects="1" scenarios="1"/>
  <printOptions horizontalCentered="1"/>
  <pageMargins left="0.5" right="0.25" top="1"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Tucson Unified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Technology Services</dc:creator>
  <cp:keywords/>
  <dc:description/>
  <cp:lastModifiedBy>Madyssen</cp:lastModifiedBy>
  <cp:lastPrinted>2011-01-19T18:18:35Z</cp:lastPrinted>
  <dcterms:created xsi:type="dcterms:W3CDTF">2009-12-01T22:46:41Z</dcterms:created>
  <dcterms:modified xsi:type="dcterms:W3CDTF">2013-07-20T23:37:58Z</dcterms:modified>
  <cp:category/>
  <cp:version/>
  <cp:contentType/>
  <cp:contentStatus/>
</cp:coreProperties>
</file>